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User\Desktop\CIM\PRESIDENTE KUBITSCHEK\"/>
    </mc:Choice>
  </mc:AlternateContent>
  <xr:revisionPtr revIDLastSave="0" documentId="13_ncr:1_{5D984609-B45B-4DA0-BC0A-81D038EF0D0A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SSAA - 2016 " sheetId="2" r:id="rId1"/>
    <sheet name="CRONOGRAMA FISICO FINANCEIRO" sheetId="3" r:id="rId2"/>
    <sheet name="memória de cálculo" sheetId="4" r:id="rId3"/>
  </sheets>
  <externalReferences>
    <externalReference r:id="rId4"/>
    <externalReference r:id="rId5"/>
  </externalReferences>
  <definedNames>
    <definedName name="_xlnm.Print_Area" localSheetId="1">'CRONOGRAMA FISICO FINANCEIRO'!$A$1:$K$37</definedName>
    <definedName name="_xlnm.Print_Area" localSheetId="2">'memória de cálculo'!$A$1:$J$95</definedName>
    <definedName name="_xlnm.Print_Area" localSheetId="0">'SSAA - 2016 '!$A$1:$I$123</definedName>
    <definedName name="_xlnm.Print_Titles" localSheetId="0">'SSAA - 2016 '!$12:$13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4" l="1"/>
  <c r="E3" i="4"/>
  <c r="A3" i="4"/>
  <c r="A2" i="4"/>
  <c r="D1" i="4"/>
  <c r="I6" i="3"/>
  <c r="G20" i="3"/>
  <c r="F90" i="4"/>
  <c r="B90" i="4"/>
  <c r="A90" i="4"/>
  <c r="A89" i="4"/>
  <c r="C86" i="4"/>
  <c r="F82" i="4"/>
  <c r="F83" i="4"/>
  <c r="F84" i="4"/>
  <c r="F85" i="4"/>
  <c r="F86" i="4"/>
  <c r="F87" i="4"/>
  <c r="F88" i="4"/>
  <c r="F81" i="4"/>
  <c r="B82" i="4"/>
  <c r="B83" i="4"/>
  <c r="B84" i="4"/>
  <c r="B85" i="4"/>
  <c r="B86" i="4"/>
  <c r="B87" i="4"/>
  <c r="B88" i="4"/>
  <c r="B81" i="4"/>
  <c r="A82" i="4"/>
  <c r="A83" i="4"/>
  <c r="A84" i="4"/>
  <c r="A85" i="4"/>
  <c r="A86" i="4"/>
  <c r="A87" i="4"/>
  <c r="A88" i="4"/>
  <c r="A81" i="4"/>
  <c r="A80" i="4"/>
  <c r="F71" i="4"/>
  <c r="F72" i="4"/>
  <c r="F73" i="4"/>
  <c r="F74" i="4"/>
  <c r="F75" i="4"/>
  <c r="F76" i="4"/>
  <c r="F77" i="4"/>
  <c r="F78" i="4"/>
  <c r="F79" i="4"/>
  <c r="F70" i="4"/>
  <c r="B71" i="4"/>
  <c r="B72" i="4"/>
  <c r="B73" i="4"/>
  <c r="B74" i="4"/>
  <c r="B75" i="4"/>
  <c r="B76" i="4"/>
  <c r="B77" i="4"/>
  <c r="B78" i="4"/>
  <c r="B79" i="4"/>
  <c r="B70" i="4"/>
  <c r="A71" i="4"/>
  <c r="A72" i="4"/>
  <c r="A73" i="4"/>
  <c r="A74" i="4"/>
  <c r="A75" i="4"/>
  <c r="A76" i="4"/>
  <c r="A77" i="4"/>
  <c r="A78" i="4"/>
  <c r="A79" i="4"/>
  <c r="A70" i="4"/>
  <c r="A69" i="4"/>
  <c r="F68" i="4"/>
  <c r="B68" i="4"/>
  <c r="A68" i="4"/>
  <c r="A67" i="4"/>
  <c r="F63" i="4"/>
  <c r="F64" i="4"/>
  <c r="F65" i="4"/>
  <c r="F66" i="4"/>
  <c r="F62" i="4"/>
  <c r="B63" i="4"/>
  <c r="B64" i="4"/>
  <c r="B65" i="4"/>
  <c r="B66" i="4"/>
  <c r="B62" i="4"/>
  <c r="A63" i="4"/>
  <c r="A64" i="4"/>
  <c r="A65" i="4"/>
  <c r="A66" i="4"/>
  <c r="A62" i="4"/>
  <c r="A61" i="4"/>
  <c r="A60" i="4"/>
  <c r="A59" i="4"/>
  <c r="C57" i="4"/>
  <c r="C55" i="4"/>
  <c r="F51" i="4"/>
  <c r="F52" i="4"/>
  <c r="F53" i="4"/>
  <c r="F54" i="4"/>
  <c r="F55" i="4"/>
  <c r="F56" i="4"/>
  <c r="F57" i="4"/>
  <c r="F58" i="4"/>
  <c r="F50" i="4"/>
  <c r="B51" i="4"/>
  <c r="B52" i="4"/>
  <c r="B53" i="4"/>
  <c r="B54" i="4"/>
  <c r="B55" i="4"/>
  <c r="B56" i="4"/>
  <c r="B57" i="4"/>
  <c r="B58" i="4"/>
  <c r="B50" i="4"/>
  <c r="A58" i="4"/>
  <c r="A52" i="4"/>
  <c r="A53" i="4"/>
  <c r="A54" i="4"/>
  <c r="A55" i="4"/>
  <c r="A56" i="4"/>
  <c r="A57" i="4"/>
  <c r="A51" i="4"/>
  <c r="A50" i="4"/>
  <c r="A49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34" i="4"/>
  <c r="A3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13" i="4"/>
  <c r="A12" i="4"/>
  <c r="A7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13" i="4"/>
  <c r="F9" i="4"/>
  <c r="F10" i="4"/>
  <c r="F11" i="4"/>
  <c r="F8" i="4"/>
  <c r="B9" i="4"/>
  <c r="B10" i="4"/>
  <c r="B11" i="4"/>
  <c r="B8" i="4"/>
  <c r="A9" i="4"/>
  <c r="A10" i="4"/>
  <c r="A11" i="4"/>
  <c r="A8" i="4"/>
  <c r="B60" i="4"/>
  <c r="F12" i="4"/>
  <c r="B12" i="4"/>
  <c r="E22" i="3"/>
  <c r="H28" i="3" s="1"/>
  <c r="E20" i="3"/>
  <c r="E10" i="3"/>
  <c r="C27" i="3"/>
  <c r="K28" i="3"/>
  <c r="J28" i="3"/>
  <c r="I28" i="3"/>
  <c r="F28" i="3"/>
  <c r="C25" i="3"/>
  <c r="C23" i="3"/>
  <c r="C21" i="3"/>
  <c r="C19" i="3"/>
  <c r="C17" i="3"/>
  <c r="C15" i="3"/>
  <c r="C13" i="3"/>
  <c r="C9" i="3"/>
  <c r="C11" i="3"/>
  <c r="G112" i="2" l="1"/>
  <c r="H112" i="2" s="1"/>
  <c r="G97" i="2"/>
  <c r="G98" i="2"/>
  <c r="G99" i="2"/>
  <c r="G100" i="2"/>
  <c r="G101" i="2"/>
  <c r="G96" i="2"/>
  <c r="G71" i="2"/>
  <c r="G60" i="2"/>
  <c r="G59" i="2"/>
  <c r="G55" i="2"/>
  <c r="G56" i="2"/>
  <c r="G57" i="2"/>
  <c r="G54" i="2"/>
  <c r="G117" i="2"/>
  <c r="G106" i="2"/>
  <c r="H106" i="2" s="1"/>
  <c r="I106" i="2" s="1"/>
  <c r="G107" i="2"/>
  <c r="G108" i="2"/>
  <c r="H108" i="2" s="1"/>
  <c r="I108" i="2" s="1"/>
  <c r="G109" i="2"/>
  <c r="H109" i="2" s="1"/>
  <c r="I109" i="2" s="1"/>
  <c r="G110" i="2"/>
  <c r="H110" i="2" s="1"/>
  <c r="I110" i="2" s="1"/>
  <c r="G111" i="2"/>
  <c r="H111" i="2" s="1"/>
  <c r="I111" i="2" s="1"/>
  <c r="G105" i="2"/>
  <c r="G93" i="2"/>
  <c r="G94" i="2"/>
  <c r="G95" i="2"/>
  <c r="G92" i="2"/>
  <c r="G88" i="2"/>
  <c r="G81" i="2"/>
  <c r="H81" i="2" s="1"/>
  <c r="I81" i="2" s="1"/>
  <c r="G82" i="2"/>
  <c r="G83" i="2"/>
  <c r="H83" i="2" s="1"/>
  <c r="I83" i="2" s="1"/>
  <c r="G84" i="2"/>
  <c r="H84" i="2" s="1"/>
  <c r="I84" i="2" s="1"/>
  <c r="G80" i="2"/>
  <c r="H80" i="2" s="1"/>
  <c r="I80" i="2" s="1"/>
  <c r="G76" i="2"/>
  <c r="H76" i="2" s="1"/>
  <c r="I76" i="2" s="1"/>
  <c r="I77" i="2" s="1"/>
  <c r="E18" i="3" s="1"/>
  <c r="G72" i="2"/>
  <c r="G65" i="2"/>
  <c r="G66" i="2"/>
  <c r="G67" i="2"/>
  <c r="G68" i="2"/>
  <c r="G69" i="2"/>
  <c r="G70" i="2"/>
  <c r="G64" i="2"/>
  <c r="G58" i="2"/>
  <c r="G47" i="2"/>
  <c r="G48" i="2"/>
  <c r="G49" i="2"/>
  <c r="G50" i="2"/>
  <c r="G51" i="2"/>
  <c r="G52" i="2"/>
  <c r="G53" i="2"/>
  <c r="G46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23" i="2"/>
  <c r="G17" i="2"/>
  <c r="G18" i="2"/>
  <c r="G19" i="2"/>
  <c r="E112" i="2"/>
  <c r="E110" i="2"/>
  <c r="H107" i="2"/>
  <c r="I107" i="2" s="1"/>
  <c r="H66" i="2"/>
  <c r="I66" i="2" s="1"/>
  <c r="H105" i="2"/>
  <c r="I105" i="2" s="1"/>
  <c r="H82" i="2"/>
  <c r="I82" i="2" s="1"/>
  <c r="E72" i="2"/>
  <c r="E69" i="2"/>
  <c r="H52" i="2"/>
  <c r="H97" i="2"/>
  <c r="I97" i="2" s="1"/>
  <c r="H98" i="2"/>
  <c r="I98" i="2" s="1"/>
  <c r="H99" i="2"/>
  <c r="I99" i="2" s="1"/>
  <c r="H100" i="2"/>
  <c r="I100" i="2" s="1"/>
  <c r="H101" i="2"/>
  <c r="I101" i="2" s="1"/>
  <c r="H96" i="2"/>
  <c r="I96" i="2" s="1"/>
  <c r="H71" i="2"/>
  <c r="H60" i="2"/>
  <c r="H59" i="2"/>
  <c r="H55" i="2"/>
  <c r="H56" i="2"/>
  <c r="H57" i="2"/>
  <c r="H54" i="2"/>
  <c r="H93" i="2"/>
  <c r="I93" i="2" s="1"/>
  <c r="H94" i="2"/>
  <c r="I94" i="2" s="1"/>
  <c r="H95" i="2"/>
  <c r="I95" i="2" s="1"/>
  <c r="H92" i="2"/>
  <c r="I92" i="2" s="1"/>
  <c r="H88" i="2"/>
  <c r="H65" i="2"/>
  <c r="H67" i="2"/>
  <c r="H68" i="2"/>
  <c r="H69" i="2"/>
  <c r="H70" i="2"/>
  <c r="H72" i="2"/>
  <c r="H64" i="2"/>
  <c r="H47" i="2"/>
  <c r="H48" i="2"/>
  <c r="H49" i="2"/>
  <c r="H50" i="2"/>
  <c r="H51" i="2"/>
  <c r="H53" i="2"/>
  <c r="H58" i="2"/>
  <c r="H46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23" i="2"/>
  <c r="H18" i="2"/>
  <c r="H19" i="2"/>
  <c r="H17" i="2"/>
  <c r="H16" i="2"/>
  <c r="A7" i="3"/>
  <c r="D7" i="3"/>
  <c r="I85" i="2" l="1"/>
  <c r="I112" i="2"/>
  <c r="I113" i="2" s="1"/>
  <c r="E26" i="3" s="1"/>
  <c r="I102" i="2"/>
  <c r="E24" i="3" s="1"/>
  <c r="G24" i="3" l="1"/>
  <c r="G26" i="3"/>
  <c r="F20" i="3"/>
  <c r="H20" i="3"/>
  <c r="J20" i="3"/>
  <c r="I20" i="3"/>
  <c r="K20" i="3"/>
  <c r="I72" i="2"/>
  <c r="I16" i="2" l="1"/>
  <c r="I17" i="2"/>
  <c r="I18" i="2"/>
  <c r="I19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4" i="2"/>
  <c r="I65" i="2"/>
  <c r="I67" i="2"/>
  <c r="I68" i="2"/>
  <c r="I69" i="2"/>
  <c r="I70" i="2"/>
  <c r="I71" i="2"/>
  <c r="I88" i="2"/>
  <c r="I89" i="2" s="1"/>
  <c r="G18" i="3" l="1"/>
  <c r="H18" i="3"/>
  <c r="I20" i="2"/>
  <c r="I43" i="2"/>
  <c r="E12" i="3" s="1"/>
  <c r="I73" i="2"/>
  <c r="E16" i="3" s="1"/>
  <c r="I61" i="2"/>
  <c r="E14" i="3" s="1"/>
  <c r="J14" i="3" l="1"/>
  <c r="G14" i="3"/>
  <c r="K14" i="3"/>
  <c r="H14" i="3"/>
  <c r="F14" i="3"/>
  <c r="I14" i="3"/>
  <c r="H10" i="3"/>
  <c r="I115" i="2"/>
  <c r="H117" i="2" s="1"/>
  <c r="F12" i="3"/>
  <c r="H12" i="3"/>
  <c r="G12" i="3"/>
  <c r="I12" i="3"/>
  <c r="J12" i="3"/>
  <c r="K12" i="3"/>
  <c r="I18" i="3"/>
  <c r="I16" i="3"/>
  <c r="J18" i="3"/>
  <c r="F16" i="3"/>
  <c r="H16" i="3"/>
  <c r="J16" i="3"/>
  <c r="K18" i="3"/>
  <c r="G16" i="3"/>
  <c r="K16" i="3"/>
  <c r="F18" i="3"/>
  <c r="F30" i="3" l="1"/>
  <c r="H30" i="3"/>
  <c r="J30" i="3"/>
  <c r="I30" i="3"/>
  <c r="K30" i="3"/>
  <c r="I10" i="3"/>
  <c r="G10" i="3"/>
  <c r="J10" i="3"/>
  <c r="F10" i="3"/>
  <c r="K10" i="3"/>
  <c r="I117" i="2"/>
  <c r="I118" i="2" s="1"/>
  <c r="E28" i="3" s="1"/>
  <c r="G28" i="3" l="1"/>
  <c r="G30" i="3" s="1"/>
  <c r="E30" i="3"/>
  <c r="H26" i="3"/>
  <c r="H24" i="3"/>
  <c r="I26" i="3"/>
  <c r="K26" i="3"/>
  <c r="K24" i="3"/>
  <c r="J26" i="3"/>
  <c r="F26" i="3"/>
  <c r="J24" i="3"/>
  <c r="F24" i="3"/>
  <c r="I24" i="3"/>
  <c r="I119" i="2"/>
  <c r="F6" i="3" s="1"/>
  <c r="K22" i="3"/>
  <c r="J22" i="3"/>
  <c r="H22" i="3"/>
  <c r="I22" i="3"/>
  <c r="G22" i="3"/>
  <c r="F22" i="3"/>
  <c r="M11" i="3"/>
  <c r="E27" i="3" l="1"/>
  <c r="E21" i="3"/>
  <c r="E9" i="3"/>
  <c r="E19" i="3"/>
  <c r="E17" i="3"/>
  <c r="E11" i="3"/>
  <c r="E25" i="3"/>
  <c r="E23" i="3"/>
  <c r="E15" i="3"/>
  <c r="E13" i="3"/>
  <c r="H29" i="3"/>
  <c r="G29" i="3"/>
  <c r="I29" i="3"/>
  <c r="M30" i="3"/>
  <c r="F29" i="3"/>
  <c r="J29" i="3"/>
  <c r="K29" i="3"/>
  <c r="E29" i="3" l="1"/>
  <c r="M29" i="3"/>
</calcChain>
</file>

<file path=xl/sharedStrings.xml><?xml version="1.0" encoding="utf-8"?>
<sst xmlns="http://schemas.openxmlformats.org/spreadsheetml/2006/main" count="518" uniqueCount="365">
  <si>
    <t xml:space="preserve">DESCRIÇÃO                               </t>
  </si>
  <si>
    <t>SERVIÇOS PRELIMINARES</t>
  </si>
  <si>
    <t>SERVIÇOS DIVERSOS</t>
  </si>
  <si>
    <t>CONJUNTO MOTOBOMBA SUBMERSO DE EIXO VERTICAL, COM MOTOR ELÉTRICO BIFÁSICO DE 220 V, 60 HZ, POTÊNCIA DE 1,00 A 3,00 C.V, CONF. ESPECIFIÇÃO.</t>
  </si>
  <si>
    <t xml:space="preserve">UN </t>
  </si>
  <si>
    <t>ADUTORA DE ÁGUA BRUTA</t>
  </si>
  <si>
    <t/>
  </si>
  <si>
    <t>MONTAGEM E INSTALAÇÃO DE POÇO TUBULAR PROFUNDO 1.1/2", PROFUNDIDADE MÉDIA DE 100M</t>
  </si>
  <si>
    <t xml:space="preserve">M2                  </t>
  </si>
  <si>
    <t xml:space="preserve">M                   </t>
  </si>
  <si>
    <t xml:space="preserve">UN                  </t>
  </si>
  <si>
    <t xml:space="preserve">M3                  </t>
  </si>
  <si>
    <t xml:space="preserve">MOBILIZACAO E DESLOCAMENTO DAS EQUIPES, EQUIPAMENTOS, MATERIAIS E FERRAMENTAS PARA PERFURACAO DE POCOS COM SONDAROTO-PNEUMATICA                                                                                                                 </t>
  </si>
  <si>
    <t xml:space="preserve">KM                  </t>
  </si>
  <si>
    <t xml:space="preserve">MOBILIZACAO E DESLOCAMENTO DAS EQUIPES, EQUIPAMENTOS, MATERIAIS E FERRAMENTAS PARA DESENVOLVIMENTO E TESTE DE VAZAO DEPOCO PROFUNDO , COM COMPRESSOR                                                                                            </t>
  </si>
  <si>
    <t xml:space="preserve">PERFURACAO EM ALUVIAO E CAMADAS INCONSISTENTES - DIAMETRO DO FURO = 8.1/2"                                                                                                                                                                      </t>
  </si>
  <si>
    <t xml:space="preserve">PERFURACAO EM ALUVIAO E CAMADAS INCONSISTENTES - DIAMETRO DO FURO = 10"                                                                                                                                                                         </t>
  </si>
  <si>
    <t xml:space="preserve">PERFURACAO EM ALUVIAO E CAMADAS INCONSISTENTES - DIAMETRO DO FURO = 12"                                                                                                                                                                         </t>
  </si>
  <si>
    <t xml:space="preserve">PERFURACAO EM ROCHA SA - DIAMETRO DO FURO = 6"                                                                                                                                                                                                  </t>
  </si>
  <si>
    <t xml:space="preserve">PERFURACAO EM ROCHA SA - DIAMETRO DO FURO = 8"                                                                                                                                                                                                  </t>
  </si>
  <si>
    <t xml:space="preserve">PRODUTO QUIMICO PARA REMOCAO DE FLUIDO DE PERFURACAO E LIMPEZA DE POCO TUBULAR PROFUNDO - FORNECIMENTO E APLICACAO                                                                                                                              </t>
  </si>
  <si>
    <t xml:space="preserve">KG                  </t>
  </si>
  <si>
    <t xml:space="preserve">PRE-FILTRO COM PEDRA BRITADA                                                                                                                                                                                                                    </t>
  </si>
  <si>
    <t xml:space="preserve">TUBULACAO PARA ALIMENTACAO DE PRE-FILTRO PARA POCO TUBULAR PROFUNDO - FORNECIMENTO E INSTALACAO                                                                                                                                                 </t>
  </si>
  <si>
    <t xml:space="preserve">CIMENTACAO DO ESPACO ANELAR COM ARGAMASSA DE CIMENTO E AREIA NO TRACO DE 1:3                                                                                                                                                                    </t>
  </si>
  <si>
    <t xml:space="preserve">LAJE EM CONCRETO SIMPLES, CONSUMO MINIMO DE CIMENTO DE 200 KG/M3, ESPESSURA = 20 CM, DIAMETRO = 2,50 M                                                                                                                                          </t>
  </si>
  <si>
    <t xml:space="preserve">TAMPA DE PROTECAO DO POCO PROFUNDO EM ACO PRETO LISO DIN2440                                                                                                                                                                                    </t>
  </si>
  <si>
    <t xml:space="preserve">INSTALACAO E RETIRADA DE TUBULACAO DE TESTE                                                                                                                                                                                                     </t>
  </si>
  <si>
    <t xml:space="preserve">INSTALACAO OU RETIRADA DE REVESTIMENTO DE POCOS TUBULARES PROFUNDOS EM TUBOS DE ACO CARBONO PRETO, GALVANIZADO OUINOXIDAVEL                                                                                                                     </t>
  </si>
  <si>
    <t>TUBO ACO CARB.C/COS. JR CM DN6"</t>
  </si>
  <si>
    <t>M</t>
  </si>
  <si>
    <t xml:space="preserve">DESINFECCAO DE POCO COM UTILIZACAO DE PRODUTOS QUIMICOS                                                                                                                                                                                         </t>
  </si>
  <si>
    <t xml:space="preserve">ANALISE FISICO-QUIMICA                                                                                                                                                                                                                          </t>
  </si>
  <si>
    <t xml:space="preserve">ANALISE BACTERIOLOGICA                                                                                                                                                                                                                          </t>
  </si>
  <si>
    <t xml:space="preserve">LOCACAO ESTRUTURAS - GABARITO/TABEIRA PARA OBRAS                                                                                                                                                                                                </t>
  </si>
  <si>
    <t xml:space="preserve">LIMPEZA TERRENO COM RASPAGEM MANUAL                                                                                                                                                                                                             </t>
  </si>
  <si>
    <t xml:space="preserve">CAIXA DE PASSAGEM EM ALVENARIA (0,30 X 0,30 X 0,30 M)                                                                                                                                                                                           </t>
  </si>
  <si>
    <t xml:space="preserve">ASSENTAMENTO DE CABOS ELETRICOS EM ELETRODUTO, DIAMETRO ATE 35 MM2, EXCLUSIVE CABOS                                                                                                                                                             </t>
  </si>
  <si>
    <t xml:space="preserve">ASSENTAMENTO DE ELETRODUTO DE PVC RIGIDO ROSCAVEL - DIAM 1", EM VALAS, COM ESCAVACAO EM SOLO E ATERRO, EXCLUSIVEELETRODUTO                                                                                                                      </t>
  </si>
  <si>
    <t>TUBO ACO CARBONO GALVANIZADO Ø1.1/2"</t>
  </si>
  <si>
    <t xml:space="preserve">MURETA PADRAO CEMIG PARA SUB-ESTACAO AEREA DE ATE 75 KVA                                                                                                                                                                                        </t>
  </si>
  <si>
    <t>CABO COBRE UNIPOLAR 1,5MM2 ISOL P/ 1000V</t>
  </si>
  <si>
    <t>CABO COBRE UNIP. ISOL. PVC 1000 V 10MM2</t>
  </si>
  <si>
    <t>LUVA SIMPLES  F.G CL10 Ø1.1/2"</t>
  </si>
  <si>
    <t>UN</t>
  </si>
  <si>
    <t xml:space="preserve">LOCACAO DE EIXO - AREA RURAL                                                                                                                                                                                                                    </t>
  </si>
  <si>
    <t xml:space="preserve">ESCAVACAO MANUAL DE VALAS (SOLO SECO), PROFUNDIDADE ATE 1.50 M                                                                                                                                                                                  </t>
  </si>
  <si>
    <t xml:space="preserve">ATERRO DE VALAS E CAVAS DE FUNDACAO, C/ AVALIACAO VISUAL DA COMPACTACAO                                                                                                                                                                         </t>
  </si>
  <si>
    <t xml:space="preserve">ASSENTAMENTO DE TUBOS E CONEXOES PVC JS DN 40 DE 50 MM                                                                                                                                                                                          </t>
  </si>
  <si>
    <t>TUBO PVC PB JS CL15 DN40MM</t>
  </si>
  <si>
    <t xml:space="preserve">MONTAGEM E ASSENTAMENTO DE TUBO DE FERRO GALVANIZADO, COM LUVA, DIAMETRO = 1 1/2"                                                                                                                                                               </t>
  </si>
  <si>
    <t xml:space="preserve">MONTAGEM DE CONEXOES DE FERRO GALVANIZADO, DIAMETRO = 1 1/2"                                                                                                                                                                                    </t>
  </si>
  <si>
    <t xml:space="preserve">PINTURA DE TUBULACOES DE FERRO FUNDIDO                                                                                                                                                                                                          </t>
  </si>
  <si>
    <t xml:space="preserve">CORTE E ABERTURA DE ROSCAS EM TUBOS, FERRO GALVANIZADO, DIAMETRO = 1 1/2"                                                                                                                                                                       </t>
  </si>
  <si>
    <t>COTOVELO 90 GR F.G CL10 Ø1.1/2"</t>
  </si>
  <si>
    <t>NIPLE DUPLO F.G. CL10 Ø1.1/2"</t>
  </si>
  <si>
    <t>UNIAO C/ASSENTO  F.G. CL10 Ø1.1/2"</t>
  </si>
  <si>
    <t>ADAPTAD PVC CBR DN40 DE50MMx1.1/2" JS-PR</t>
  </si>
  <si>
    <t>REGISTRO GAVETA BRONZE S/CANOP D=1.1/2"</t>
  </si>
  <si>
    <t>PLACA DE IDENTIFICAÇÃO DE OBRA P-GOVERNO DO ESTADO,FORNECIMENTO E INSTALAÇÃO (3,00X1,50)</t>
  </si>
  <si>
    <t>TOK</t>
  </si>
  <si>
    <t>AUTORIZAÇÃO PARA PERFURAÇÃO JUNTO A SUPRAM</t>
  </si>
  <si>
    <t>FORNECIMENTO E ASSENTAMENTO DE CABOS DE COBRE BIPOLAR 2,50MM², PROTEÇÃO 1000V, LANÇADOS SEM ELETRODUTOS, JUNTO AAB PARA AUTOMATIZAÇÃO ATRAVÉS DE BOIAS DE NÍVEL INSTALADAS NO RESERVATÓRIO, CONFORME ESPECIFICAÇÃO.</t>
  </si>
  <si>
    <t>ITEM</t>
  </si>
  <si>
    <t>PREÇO TOTAL</t>
  </si>
  <si>
    <t>01.</t>
  </si>
  <si>
    <t>01.01</t>
  </si>
  <si>
    <t>01.01.01</t>
  </si>
  <si>
    <t>01.01.02</t>
  </si>
  <si>
    <t>01.01.03</t>
  </si>
  <si>
    <t>01.01.04</t>
  </si>
  <si>
    <t>02.</t>
  </si>
  <si>
    <t>02.01</t>
  </si>
  <si>
    <t>02.01.01</t>
  </si>
  <si>
    <t>02.01.02</t>
  </si>
  <si>
    <t>02.01.03</t>
  </si>
  <si>
    <t>02.01.04</t>
  </si>
  <si>
    <t>02.01.05</t>
  </si>
  <si>
    <t>02.01.06</t>
  </si>
  <si>
    <t>02.01.07</t>
  </si>
  <si>
    <t>02.01.08</t>
  </si>
  <si>
    <t>02.01.09</t>
  </si>
  <si>
    <t>02.01.10</t>
  </si>
  <si>
    <t>02.01.11</t>
  </si>
  <si>
    <t>02.01.12</t>
  </si>
  <si>
    <t>02.01.13</t>
  </si>
  <si>
    <t>02.01.14</t>
  </si>
  <si>
    <t>02.01.15</t>
  </si>
  <si>
    <t>02.01.16</t>
  </si>
  <si>
    <t>02.01.17</t>
  </si>
  <si>
    <t>02.01.18</t>
  </si>
  <si>
    <t>02.01.19</t>
  </si>
  <si>
    <t>02.01.20</t>
  </si>
  <si>
    <t>03.</t>
  </si>
  <si>
    <t>03.01</t>
  </si>
  <si>
    <t>03.01.01</t>
  </si>
  <si>
    <t>03.01.02</t>
  </si>
  <si>
    <t>03.01.03</t>
  </si>
  <si>
    <t>03.01.04</t>
  </si>
  <si>
    <t>03.01.05</t>
  </si>
  <si>
    <t>03.01.06</t>
  </si>
  <si>
    <t>03.01.07</t>
  </si>
  <si>
    <t>03.01.08</t>
  </si>
  <si>
    <t>03.01.09</t>
  </si>
  <si>
    <t>03.01.10</t>
  </si>
  <si>
    <t>03.01.11</t>
  </si>
  <si>
    <t>03.01.12</t>
  </si>
  <si>
    <t>03.01.13</t>
  </si>
  <si>
    <t>03.01.14</t>
  </si>
  <si>
    <t>03.01.15</t>
  </si>
  <si>
    <t>04.</t>
  </si>
  <si>
    <t>04.01</t>
  </si>
  <si>
    <t>04.01.01</t>
  </si>
  <si>
    <t>04.01.02</t>
  </si>
  <si>
    <t>04.01.03</t>
  </si>
  <si>
    <t>04.01.04</t>
  </si>
  <si>
    <t>04.01.05</t>
  </si>
  <si>
    <t>04.01.06</t>
  </si>
  <si>
    <t>04.01.07</t>
  </si>
  <si>
    <t>05.</t>
  </si>
  <si>
    <t>05.01</t>
  </si>
  <si>
    <t>05.01.01</t>
  </si>
  <si>
    <t>06.</t>
  </si>
  <si>
    <t>06.01</t>
  </si>
  <si>
    <t>06.01.01</t>
  </si>
  <si>
    <t>06.01.02</t>
  </si>
  <si>
    <t>06.01.03</t>
  </si>
  <si>
    <t>06.01.04</t>
  </si>
  <si>
    <t>06.01.05</t>
  </si>
  <si>
    <t>UNID.</t>
  </si>
  <si>
    <t>SISTEMA SIMPLIFICADO DE ABASTECIMENTO DE ÁGUA - POÇO TUBULAR PROFUNDO</t>
  </si>
  <si>
    <t>04.01.08</t>
  </si>
  <si>
    <t>BARRILETE RESERVATORIO  FG 1.1/2"</t>
  </si>
  <si>
    <t>TRANSPORTE COMERCIAL RODOVIÁRIO (MATERIAL EM GERAL), CARGA ACONDICIONADA</t>
  </si>
  <si>
    <t>PERFURAÇÃO DE POÇO TUBULAR PROFUNDO, PROFUNDIDADE MÉDIA DE 100M (ATÉ 150M)</t>
  </si>
  <si>
    <t>0.96</t>
  </si>
  <si>
    <t>COTAÇÃO</t>
  </si>
  <si>
    <t>COPASA</t>
  </si>
  <si>
    <t xml:space="preserve">MONTAGEM E INSTALACAO DE POCO TUBULAR PROFUNDO, DIAMETRO DA TUBULACAO DE EXTRACAO DE 2", PROFUNDIDADE DE INSTALACAO DA BOMBA ENTRE 60M  A 120M                                                                                                      </t>
  </si>
  <si>
    <t xml:space="preserve">BARRILETE PARA POCO PROFUNDO DIAM 50MM (1.1/2))                                                                                                                                                                        </t>
  </si>
  <si>
    <t>REFERÊNCIA</t>
  </si>
  <si>
    <t xml:space="preserve">LOCACAO DE POCOS (ESTUDO DE AGUAS SUBTERRANEAS) ISOLADOS, POR DEMANDA                                                                                                                                                         </t>
  </si>
  <si>
    <t>INSTALAÇÕES PRELIMINARES</t>
  </si>
  <si>
    <t>MOBILIZAÇÃO E DESMOBILIZAÇÃO</t>
  </si>
  <si>
    <t xml:space="preserve"> MOBILIZAÇÃO E DESMOBILIZAÇÃO PARA EXECUÇÃO DE OBRAS</t>
  </si>
  <si>
    <t>%</t>
  </si>
  <si>
    <t>SUB - TOTAL DO ITEM 01</t>
  </si>
  <si>
    <t>SUB - TOTAL DO ITEM 02</t>
  </si>
  <si>
    <t xml:space="preserve">INSTALACOES PROVISORIAS  PARA BARRACAO DE OBRAS PARA PERFURACAO DE POCO                                                                                                                                                                             </t>
  </si>
  <si>
    <t>SUB - TOTAL DO ITEM 03</t>
  </si>
  <si>
    <t>SUB - TOTAL DO ITEM 04</t>
  </si>
  <si>
    <t>SUB - TOTAL DO ITEM 05</t>
  </si>
  <si>
    <t>SUB - TOTAL DO ITEM 06</t>
  </si>
  <si>
    <t>FORNECIMENTO E INSTALAÇÃO DO QUADRO DE COMANDO E PROTEÇÃO DE MOTORES BIFÁSICOS  DE 220V, 60HZ, POTÊNCIA DE 1,00 A 3,00 C.V., CONF. ESPECIFICAÇÃO</t>
  </si>
  <si>
    <t>FOLHA Nº:  01/01</t>
  </si>
  <si>
    <t xml:space="preserve">ISS: </t>
  </si>
  <si>
    <t xml:space="preserve">FORMA DE EXECUÇÃO: </t>
  </si>
  <si>
    <t>(     )</t>
  </si>
  <si>
    <t>DIRETA</t>
  </si>
  <si>
    <t>(  x  )</t>
  </si>
  <si>
    <t>INDIRETA</t>
  </si>
  <si>
    <t>65000007 (COPASA)</t>
  </si>
  <si>
    <t>65000191 (COPASA)</t>
  </si>
  <si>
    <t>65001069 (COPASA)</t>
  </si>
  <si>
    <t>65001070 (COPASA)</t>
  </si>
  <si>
    <t>65001071 (COPASA)</t>
  </si>
  <si>
    <t>65001090 (COPASA)</t>
  </si>
  <si>
    <t>65001091 (COPASA)</t>
  </si>
  <si>
    <t>65001092 (COPASA)</t>
  </si>
  <si>
    <t>65001093 (COPASA)</t>
  </si>
  <si>
    <t>65001094 (COPASA)</t>
  </si>
  <si>
    <t>65001098 (COPASA)</t>
  </si>
  <si>
    <t>65001105 (COPASA)</t>
  </si>
  <si>
    <t>65001103 (COPASA)</t>
  </si>
  <si>
    <t>65001101 (COPASA)</t>
  </si>
  <si>
    <t>65001107 (COPASA)</t>
  </si>
  <si>
    <t>65001108 (COPASA)</t>
  </si>
  <si>
    <t>65001109 (COPASA)</t>
  </si>
  <si>
    <t>65001097 (COPASA)</t>
  </si>
  <si>
    <t>7695 (SINAPI)</t>
  </si>
  <si>
    <t>65001106 (COPASA)</t>
  </si>
  <si>
    <t>65001114 (COPASA)</t>
  </si>
  <si>
    <t>65001115 (COPASA)</t>
  </si>
  <si>
    <t>65000173  (COPASA)</t>
  </si>
  <si>
    <t>65000054  (COPASA)</t>
  </si>
  <si>
    <t>65000386  (COPASA)</t>
  </si>
  <si>
    <t>65001169  (COPASA)</t>
  </si>
  <si>
    <t>65000017  (COPASA)</t>
  </si>
  <si>
    <t>65000336  (COPASA)</t>
  </si>
  <si>
    <t>65001662  (COPASA)</t>
  </si>
  <si>
    <t>65001663  (COPASA)</t>
  </si>
  <si>
    <t>65001083  (COPASA)</t>
  </si>
  <si>
    <t>65001654  (COPASA)</t>
  </si>
  <si>
    <t>65001078  (COPASA)</t>
  </si>
  <si>
    <t>65000149  (COPASA)</t>
  </si>
  <si>
    <t>65000439  (COPASA)</t>
  </si>
  <si>
    <t>65000449  (COPASA)</t>
  </si>
  <si>
    <t>65001647  (COPASA)</t>
  </si>
  <si>
    <t>65001126  (COPASA)</t>
  </si>
  <si>
    <t>PREÇO UNITÁRIO S/ BDI</t>
  </si>
  <si>
    <t>PREÇO UNITÁRIO C/ BDI</t>
  </si>
  <si>
    <t>QUANT.</t>
  </si>
  <si>
    <t xml:space="preserve">SEMAD  </t>
  </si>
  <si>
    <t>65001074 (COPASA)</t>
  </si>
  <si>
    <t>% DE BDI UTILIZADO</t>
  </si>
  <si>
    <t>MOB-DES-020 (SETOP)</t>
  </si>
  <si>
    <t xml:space="preserve"> TOTAL GERAL</t>
  </si>
  <si>
    <t>65003321 (COPASA)</t>
  </si>
  <si>
    <t xml:space="preserve">Considerações: </t>
  </si>
  <si>
    <t xml:space="preserve"> 2 - Os quantitativos que estão em branco, o município deverá complementar de acordo com á necessidade da obra.</t>
  </si>
  <si>
    <t xml:space="preserve"> 1 - Os preços unitários de serviços e insumos o BDI á ser utilizado é de acordo Ácordão Nº 2622/13, referenteao ao ISS de cada município.</t>
  </si>
  <si>
    <t xml:space="preserve">COMPOSIÇÃO DE CUSTO  (SECIR)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</si>
  <si>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PLANILHA ORÇAMENTÁRIA DE CUSTOS - </t>
    </r>
    <r>
      <rPr>
        <sz val="10"/>
        <color indexed="8"/>
        <rFont val="Calibri"/>
        <family val="2"/>
        <scheme val="minor"/>
      </rPr>
      <t>COM DESONERAÇÃO</t>
    </r>
  </si>
  <si>
    <t>RESERVATÓRIO</t>
  </si>
  <si>
    <t>00007697  (SINAPI)</t>
  </si>
  <si>
    <t>00000993  (SINAPI)</t>
  </si>
  <si>
    <t>00001020  (SINAPI)</t>
  </si>
  <si>
    <t>00003939  (SINAPI)</t>
  </si>
  <si>
    <t>00009874  (SINAPI)</t>
  </si>
  <si>
    <t>00003473  (SINAPI)</t>
  </si>
  <si>
    <t>00004209  (SINAPI)</t>
  </si>
  <si>
    <t>00012424  (SINAPI)</t>
  </si>
  <si>
    <t>00000112  (SINAPI)</t>
  </si>
  <si>
    <t>00006010  (SINAPI)</t>
  </si>
  <si>
    <t>OBRA: Perfuração de Poço Artesiano e Reservação</t>
  </si>
  <si>
    <r>
      <t>PRAZO DE EXECUÇÃO: 02</t>
    </r>
    <r>
      <rPr>
        <b/>
        <sz val="10"/>
        <rFont val="Calibri"/>
        <family val="2"/>
      </rPr>
      <t xml:space="preserve"> meses (60 dias)</t>
    </r>
  </si>
  <si>
    <t>07.1</t>
  </si>
  <si>
    <t xml:space="preserve">00037106 (SINAPI)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</si>
  <si>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CAIXA D'AGUA FIBRA DE VIDRO PARA 10000 LITROS, COM TAMPA</t>
  </si>
  <si>
    <t>A N E X O   I I I</t>
  </si>
  <si>
    <t>CRONOGRAMA FÍSICO-FINANCEIRO</t>
  </si>
  <si>
    <t>VALOR DO CONVÊNIO:</t>
  </si>
  <si>
    <t>CÓDIGO</t>
  </si>
  <si>
    <t>ETAPAS/DESCRIÇÃO</t>
  </si>
  <si>
    <t>FÍSICO/ FINANCEIRO</t>
  </si>
  <si>
    <t>TOTAL  ETAPAS</t>
  </si>
  <si>
    <t>MÊS 1</t>
  </si>
  <si>
    <t>MÊS 2</t>
  </si>
  <si>
    <t>MÊS 3</t>
  </si>
  <si>
    <t>MÊS 4</t>
  </si>
  <si>
    <t>MÊS 5</t>
  </si>
  <si>
    <t>MÊS 6</t>
  </si>
  <si>
    <t>Físico %</t>
  </si>
  <si>
    <t>Financeiro</t>
  </si>
  <si>
    <t>TOTAL</t>
  </si>
  <si>
    <t xml:space="preserve"> </t>
  </si>
  <si>
    <t>Observações:</t>
  </si>
  <si>
    <t>Carimbo e assinatura do engenheiro responsável técnico pela elaboração do cronograma</t>
  </si>
  <si>
    <t>CREA</t>
  </si>
  <si>
    <t>Carimbo e assinatura do prefeito</t>
  </si>
  <si>
    <t>SUB - TOTAL DO ITEM 7</t>
  </si>
  <si>
    <t>PRAZO DA OBRA: 2 MESES</t>
  </si>
  <si>
    <t>PREFEITURA: DIAMANTINA- MG</t>
  </si>
  <si>
    <t>REGULARIZACAO E COMPACTACAO MANUAL DE FUNDO DE VALA</t>
  </si>
  <si>
    <t xml:space="preserve">PREFEITURA MUNICIPAL DE PRESIDENTE KUBITSCHEK
RUA AGOSTINHO DE OLIVEIRA MALQUIAS, 35 – CEP: 39135-000 – CENTRO
TEL.: 38 3545-1122 – FAX: 38 3545-1128
</t>
  </si>
  <si>
    <t>ED-4155  (SICOR)</t>
  </si>
  <si>
    <t>DUTO CORRUGADO EM PEAD (POLIETILENO DE ALTA DENSIDADE), PARA PROTEÇÃO DE CABOS SUBTERRÂNEOS DN 30 MM (1.1/4")</t>
  </si>
  <si>
    <t>BDI 1:</t>
  </si>
  <si>
    <t>BDI 2:</t>
  </si>
  <si>
    <t>ESTAÇÃO DE TRATAMENTO DE ÁGUA</t>
  </si>
  <si>
    <t>FORNECIMENTO E MONTAGEM DE CLORADOR DE PASTILHAS, TIPO KIT CLOR OU SIMILAR, INCLUSIVE TEST CLORD. E 3KG (300 UNIDADES) DE PASTILHAS DE CLORO.</t>
  </si>
  <si>
    <t>URBANIZAÇÃO DE ÁREAS, ATÉ 25M²</t>
  </si>
  <si>
    <t>65000075  (COPASA)</t>
  </si>
  <si>
    <t xml:space="preserve">CERCA ARAME FARPADO COM MOUROES DE CONCRETO CONFORME PADRAO COPASA P.126                                                                                                                                                                        </t>
  </si>
  <si>
    <t>65000080  (COPASA)</t>
  </si>
  <si>
    <t xml:space="preserve">PORTAO PARA PEDESTRES CONFORME PADRAO COPASA P.013                                                                                                                                                                                              </t>
  </si>
  <si>
    <t>65000238  (COPASA)</t>
  </si>
  <si>
    <t xml:space="preserve">FORMA PLANA EM TABUA DE PINHO, P/ FUNDACOES                                                                                                                                                                                                     </t>
  </si>
  <si>
    <t>07.01</t>
  </si>
  <si>
    <t>07.01.01</t>
  </si>
  <si>
    <t>08.</t>
  </si>
  <si>
    <t>08.01.</t>
  </si>
  <si>
    <t>08.01.01</t>
  </si>
  <si>
    <t>08.01.02</t>
  </si>
  <si>
    <t>08.01.03</t>
  </si>
  <si>
    <t>08.01.04</t>
  </si>
  <si>
    <t>08.01.05</t>
  </si>
  <si>
    <t>08.01.06</t>
  </si>
  <si>
    <t>08.01.07</t>
  </si>
  <si>
    <t>08.01.08</t>
  </si>
  <si>
    <t>08.01.09</t>
  </si>
  <si>
    <t>08.01.10</t>
  </si>
  <si>
    <t>10.</t>
  </si>
  <si>
    <t>REDE DISTRIBUIÇÃO DE ÁGUA</t>
  </si>
  <si>
    <t>10.01</t>
  </si>
  <si>
    <t>09.</t>
  </si>
  <si>
    <t>09.01</t>
  </si>
  <si>
    <t>65000054 (COPASA)</t>
  </si>
  <si>
    <t>65000152  (COPASA)</t>
  </si>
  <si>
    <t xml:space="preserve">ESCAVACAO MANUAL DE VALAS (SOLO SECO), PROFUNDIDADE ATE 1.50 M                                                                                                                                                                          </t>
  </si>
  <si>
    <t>R EGULARIZACAO E COMPACTACAO MANUAL DE FUNDO DE VALA</t>
  </si>
  <si>
    <t>09.01.01</t>
  </si>
  <si>
    <t>09.01.02</t>
  </si>
  <si>
    <t>09.01.03</t>
  </si>
  <si>
    <t>09.01.04</t>
  </si>
  <si>
    <t>09.01.05</t>
  </si>
  <si>
    <t>09.01.06</t>
  </si>
  <si>
    <t>09.01.07</t>
  </si>
  <si>
    <t xml:space="preserve"> 65003743  (COPASA)</t>
  </si>
  <si>
    <t xml:space="preserve">DESFORMA DE ESTRUTURAS, ALTURA OU QUALQUER PROFUNDIDADE                                                                                                                                                                                       </t>
  </si>
  <si>
    <t>SUB - TOTAL DOS ITENS 1 AO 9</t>
  </si>
  <si>
    <t>SUB - TOTAL DO ITEM 07</t>
  </si>
  <si>
    <t>SUB - TOTAL DO ITEM 08</t>
  </si>
  <si>
    <t>SUB - TOTAL DO ITEM 09</t>
  </si>
  <si>
    <t>ED-48492 (SICOR)</t>
  </si>
  <si>
    <t>DEMOLIÇÃO MECANIZADA DE REVESTIMENTO ASFÁLTICO, COM EQUIPAMENTO PNEUMÁTICO, INCLUSIVE AFASTAMENTO E EMPILHAMENTO, EXCLUSIVE TRANSPORTE E RETIRADA DO MATERIAL DEMOLIDO</t>
  </si>
  <si>
    <t>09.01.08</t>
  </si>
  <si>
    <t>RO-00953 (SICOR)</t>
  </si>
  <si>
    <t>Concreto magro confeccionado em betoneira e lançamento manual - areia e brita comerciais (Execução, incluindo fornecimento, carga e transporte de todos os materiais)</t>
  </si>
  <si>
    <t>PREFEITURA MUNICIPAL DE PRESIDENTE KUBITSCHEK</t>
  </si>
  <si>
    <r>
      <t>LOCAL:</t>
    </r>
    <r>
      <rPr>
        <b/>
        <sz val="11"/>
        <rFont val="Calibri"/>
        <family val="2"/>
        <scheme val="minor"/>
      </rPr>
      <t xml:space="preserve"> RUA TIJUCAL, SN, PRESIDENTE KUBITSCHEK</t>
    </r>
  </si>
  <si>
    <t>REFERÊNCIA: Planilha de Preços da COPASA (maio/ 2025) / (SEMAD 2025) / SICOR (jan/2025) / SINAPI (maio/2025)</t>
  </si>
  <si>
    <t>QUANTITATIVOS DOS SERVIÇOS</t>
  </si>
  <si>
    <t>MEMÓRIA DE CÁLCULO</t>
  </si>
  <si>
    <t>DESCRIÇÃO</t>
  </si>
  <si>
    <t>FÓRMULA</t>
  </si>
  <si>
    <t>OBSERVAÇÃO</t>
  </si>
  <si>
    <t>1,0 unidade</t>
  </si>
  <si>
    <t>3,0 x 1,5 = 4,50 m²</t>
  </si>
  <si>
    <t>2.800 TOK</t>
  </si>
  <si>
    <t>Levantamento em Projeto Topográfico</t>
  </si>
  <si>
    <t>10 metros</t>
  </si>
  <si>
    <t>20 metros</t>
  </si>
  <si>
    <t>100 metros</t>
  </si>
  <si>
    <t>4,0 kg</t>
  </si>
  <si>
    <t>2,0 m³</t>
  </si>
  <si>
    <t>4,0 metros</t>
  </si>
  <si>
    <t>10,0 metros</t>
  </si>
  <si>
    <t>30 metros</t>
  </si>
  <si>
    <t>25,0 m²</t>
  </si>
  <si>
    <t>1,0 unidades</t>
  </si>
  <si>
    <t>6,0 metros</t>
  </si>
  <si>
    <t>224 metros</t>
  </si>
  <si>
    <t>336 metros</t>
  </si>
  <si>
    <t>17 unidades</t>
  </si>
  <si>
    <t>19 metros</t>
  </si>
  <si>
    <t>1,5 m³</t>
  </si>
  <si>
    <t>2,0 m²</t>
  </si>
  <si>
    <t>12 metros</t>
  </si>
  <si>
    <t>19 unidades</t>
  </si>
  <si>
    <t>0,5 % do valor da obra</t>
  </si>
  <si>
    <t>Eng. Civil Wilson B. de Souza - CREA-MG: 166.265/D</t>
  </si>
  <si>
    <t>135 km</t>
  </si>
  <si>
    <t>04.01.09</t>
  </si>
  <si>
    <t>245 m / 1000 = 0,25 km</t>
  </si>
  <si>
    <t>55 x 1,0 = 55 m²</t>
  </si>
  <si>
    <t>185x0,3 = 55,50 m2</t>
  </si>
  <si>
    <t>245x0,3x0,6 = 44,10 m3</t>
  </si>
  <si>
    <t>245 x 0,3 = 73,50m2</t>
  </si>
  <si>
    <t>245 m</t>
  </si>
  <si>
    <t>245x3 = 735 m</t>
  </si>
  <si>
    <t>1 unidade</t>
  </si>
  <si>
    <t>1,92 m2</t>
  </si>
  <si>
    <t>9 unidades</t>
  </si>
  <si>
    <t>7 unidades</t>
  </si>
  <si>
    <t>6 unidades</t>
  </si>
  <si>
    <t>3 unidades</t>
  </si>
  <si>
    <t>2 unidades</t>
  </si>
  <si>
    <t>380/1000 = 0,38km</t>
  </si>
  <si>
    <t>60 x 1,0 = 60 m2</t>
  </si>
  <si>
    <t>325x0,3 = 97,50 m2</t>
  </si>
  <si>
    <t>380x0,3x0,6 = 68,40m3</t>
  </si>
  <si>
    <t>380x0,3=114 m2</t>
  </si>
  <si>
    <t>380 metros</t>
  </si>
  <si>
    <t>DATA: 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</si>
</sst>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;[Red]#,##0.00"/>
    <numFmt numFmtId="166" formatCode="&quot;R$ &quot;#,##0.00"/>
    <numFmt numFmtId="167" formatCode="_(* #,##0.000_);_(* \(#,##0.000\);_(* &quot;-&quot;??_);_(@_)"/>
    <numFmt numFmtId="168" formatCode="00\.00\.00\.00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8"/>
      <color rgb="FF00B05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0"/>
      <color theme="1"/>
      <name val="Calibri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9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7">
    <xf numFmtId="0" fontId="0" fillId="0" borderId="0" xfId="0"/>
    <xf numFmtId="0" fontId="8" fillId="0" borderId="0" xfId="0" applyFont="1"/>
    <xf numFmtId="0" fontId="9" fillId="0" borderId="0" xfId="0" applyFont="1" applyAlignment="1">
      <alignment horizontal="center" vertical="center"/>
    </xf>
    <xf numFmtId="164" fontId="8" fillId="0" borderId="0" xfId="0" applyNumberFormat="1" applyFont="1"/>
    <xf numFmtId="0" fontId="10" fillId="0" borderId="0" xfId="0" applyFont="1"/>
    <xf numFmtId="2" fontId="8" fillId="0" borderId="0" xfId="0" applyNumberFormat="1" applyFont="1"/>
    <xf numFmtId="164" fontId="8" fillId="0" borderId="0" xfId="3" applyFont="1" applyFill="1" applyBorder="1" applyAlignment="1">
      <alignment horizontal="left" vertical="center"/>
    </xf>
    <xf numFmtId="0" fontId="11" fillId="0" borderId="0" xfId="0" applyFont="1"/>
    <xf numFmtId="2" fontId="10" fillId="0" borderId="0" xfId="0" applyNumberFormat="1" applyFont="1"/>
    <xf numFmtId="164" fontId="10" fillId="0" borderId="0" xfId="0" applyNumberFormat="1" applyFont="1"/>
    <xf numFmtId="4" fontId="11" fillId="0" borderId="0" xfId="0" applyNumberFormat="1" applyFont="1"/>
    <xf numFmtId="0" fontId="12" fillId="0" borderId="0" xfId="0" applyFont="1" applyAlignment="1">
      <alignment horizontal="left" vertical="center"/>
    </xf>
    <xf numFmtId="2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0" xfId="0" applyNumberFormat="1" applyFont="1"/>
    <xf numFmtId="0" fontId="9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64" fontId="11" fillId="0" borderId="0" xfId="0" applyNumberFormat="1" applyFont="1" applyAlignment="1">
      <alignment wrapText="1"/>
    </xf>
    <xf numFmtId="43" fontId="8" fillId="0" borderId="0" xfId="0" applyNumberFormat="1" applyFont="1"/>
    <xf numFmtId="2" fontId="12" fillId="0" borderId="0" xfId="0" applyNumberFormat="1" applyFont="1"/>
    <xf numFmtId="164" fontId="12" fillId="0" borderId="0" xfId="0" applyNumberFormat="1" applyFont="1"/>
    <xf numFmtId="0" fontId="12" fillId="0" borderId="0" xfId="0" applyFont="1"/>
    <xf numFmtId="2" fontId="13" fillId="0" borderId="0" xfId="0" applyNumberFormat="1" applyFont="1"/>
    <xf numFmtId="0" fontId="13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49" fontId="14" fillId="0" borderId="0" xfId="0" applyNumberFormat="1" applyFont="1"/>
    <xf numFmtId="0" fontId="15" fillId="2" borderId="1" xfId="0" applyFont="1" applyFill="1" applyBorder="1" applyAlignment="1">
      <alignment horizontal="center" vertical="distributed"/>
    </xf>
    <xf numFmtId="10" fontId="15" fillId="2" borderId="2" xfId="0" applyNumberFormat="1" applyFont="1" applyFill="1" applyBorder="1" applyAlignment="1">
      <alignment horizontal="center" vertical="distributed"/>
    </xf>
    <xf numFmtId="0" fontId="15" fillId="2" borderId="3" xfId="0" applyFont="1" applyFill="1" applyBorder="1" applyAlignment="1">
      <alignment horizontal="center" vertical="distributed"/>
    </xf>
    <xf numFmtId="0" fontId="15" fillId="2" borderId="4" xfId="0" applyFont="1" applyFill="1" applyBorder="1" applyAlignment="1">
      <alignment horizontal="justify" vertical="distributed"/>
    </xf>
    <xf numFmtId="0" fontId="15" fillId="2" borderId="5" xfId="0" applyFont="1" applyFill="1" applyBorder="1" applyAlignment="1">
      <alignment horizontal="left" vertical="distributed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9" fontId="15" fillId="3" borderId="9" xfId="0" applyNumberFormat="1" applyFont="1" applyFill="1" applyBorder="1" applyAlignment="1">
      <alignment horizontal="center" vertical="center"/>
    </xf>
    <xf numFmtId="4" fontId="15" fillId="4" borderId="10" xfId="0" applyNumberFormat="1" applyFont="1" applyFill="1" applyBorder="1" applyAlignment="1">
      <alignment horizontal="right" vertical="center"/>
    </xf>
    <xf numFmtId="0" fontId="15" fillId="4" borderId="11" xfId="0" applyFont="1" applyFill="1" applyBorder="1" applyAlignment="1">
      <alignment vertical="center" wrapText="1"/>
    </xf>
    <xf numFmtId="0" fontId="15" fillId="4" borderId="12" xfId="0" applyFont="1" applyFill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2" borderId="12" xfId="0" applyFont="1" applyFill="1" applyBorder="1" applyAlignment="1">
      <alignment horizontal="center" vertical="center" wrapText="1"/>
    </xf>
    <xf numFmtId="164" fontId="16" fillId="0" borderId="12" xfId="3" applyFont="1" applyFill="1" applyBorder="1" applyAlignment="1">
      <alignment vertical="center"/>
    </xf>
    <xf numFmtId="164" fontId="16" fillId="0" borderId="13" xfId="3" applyFont="1" applyFill="1" applyBorder="1" applyAlignment="1">
      <alignment vertical="center"/>
    </xf>
    <xf numFmtId="0" fontId="16" fillId="2" borderId="12" xfId="0" applyFont="1" applyFill="1" applyBorder="1" applyAlignment="1">
      <alignment vertical="center" wrapText="1"/>
    </xf>
    <xf numFmtId="164" fontId="16" fillId="2" borderId="12" xfId="3" applyFont="1" applyFill="1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left" vertical="center" wrapText="1"/>
    </xf>
    <xf numFmtId="164" fontId="16" fillId="2" borderId="15" xfId="3" applyFont="1" applyFill="1" applyBorder="1" applyAlignment="1">
      <alignment vertical="center"/>
    </xf>
    <xf numFmtId="164" fontId="15" fillId="3" borderId="9" xfId="3" applyFont="1" applyFill="1" applyBorder="1" applyAlignment="1">
      <alignment vertical="center"/>
    </xf>
    <xf numFmtId="0" fontId="15" fillId="4" borderId="16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164" fontId="16" fillId="2" borderId="12" xfId="3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vertical="center" wrapText="1"/>
    </xf>
    <xf numFmtId="164" fontId="16" fillId="2" borderId="15" xfId="3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vertical="center" wrapText="1"/>
    </xf>
    <xf numFmtId="0" fontId="16" fillId="3" borderId="8" xfId="0" applyFont="1" applyFill="1" applyBorder="1" applyAlignment="1">
      <alignment horizontal="center" vertical="center" wrapText="1"/>
    </xf>
    <xf numFmtId="43" fontId="15" fillId="3" borderId="9" xfId="0" applyNumberFormat="1" applyFont="1" applyFill="1" applyBorder="1"/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43" fontId="19" fillId="0" borderId="15" xfId="0" applyNumberFormat="1" applyFont="1" applyBorder="1" applyAlignment="1">
      <alignment horizontal="center" vertical="center"/>
    </xf>
    <xf numFmtId="165" fontId="16" fillId="2" borderId="15" xfId="0" applyNumberFormat="1" applyFont="1" applyFill="1" applyBorder="1" applyAlignment="1">
      <alignment horizontal="center" vertical="center" wrapText="1"/>
    </xf>
    <xf numFmtId="43" fontId="15" fillId="3" borderId="18" xfId="0" applyNumberFormat="1" applyFont="1" applyFill="1" applyBorder="1"/>
    <xf numFmtId="0" fontId="15" fillId="2" borderId="19" xfId="0" applyFont="1" applyFill="1" applyBorder="1" applyAlignment="1">
      <alignment horizontal="left" vertical="distributed" wrapText="1"/>
    </xf>
    <xf numFmtId="0" fontId="15" fillId="2" borderId="0" xfId="0" applyFont="1" applyFill="1" applyAlignment="1">
      <alignment horizontal="left" vertical="distributed"/>
    </xf>
    <xf numFmtId="0" fontId="15" fillId="3" borderId="8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/>
    </xf>
    <xf numFmtId="0" fontId="5" fillId="0" borderId="0" xfId="0" applyFont="1"/>
    <xf numFmtId="0" fontId="20" fillId="0" borderId="0" xfId="0" applyFont="1"/>
    <xf numFmtId="0" fontId="6" fillId="0" borderId="0" xfId="0" applyFont="1"/>
    <xf numFmtId="0" fontId="8" fillId="0" borderId="20" xfId="0" applyFont="1" applyBorder="1"/>
    <xf numFmtId="0" fontId="8" fillId="0" borderId="6" xfId="0" applyFont="1" applyBorder="1"/>
    <xf numFmtId="49" fontId="14" fillId="0" borderId="20" xfId="0" applyNumberFormat="1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23" xfId="0" applyFont="1" applyBorder="1"/>
    <xf numFmtId="2" fontId="16" fillId="0" borderId="12" xfId="3" applyNumberFormat="1" applyFont="1" applyFill="1" applyBorder="1" applyAlignment="1">
      <alignment vertical="center"/>
    </xf>
    <xf numFmtId="0" fontId="16" fillId="2" borderId="11" xfId="0" applyFont="1" applyFill="1" applyBorder="1" applyAlignment="1">
      <alignment vertical="center" wrapText="1"/>
    </xf>
    <xf numFmtId="165" fontId="16" fillId="2" borderId="12" xfId="3" quotePrefix="1" applyNumberFormat="1" applyFont="1" applyFill="1" applyBorder="1" applyAlignment="1">
      <alignment vertical="center"/>
    </xf>
    <xf numFmtId="164" fontId="16" fillId="2" borderId="13" xfId="3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/>
    <xf numFmtId="2" fontId="8" fillId="2" borderId="0" xfId="0" applyNumberFormat="1" applyFont="1" applyFill="1"/>
    <xf numFmtId="164" fontId="8" fillId="2" borderId="0" xfId="0" applyNumberFormat="1" applyFont="1" applyFill="1"/>
    <xf numFmtId="0" fontId="16" fillId="2" borderId="14" xfId="0" applyFont="1" applyFill="1" applyBorder="1" applyAlignment="1">
      <alignment vertical="center" wrapText="1"/>
    </xf>
    <xf numFmtId="2" fontId="12" fillId="2" borderId="0" xfId="0" applyNumberFormat="1" applyFont="1" applyFill="1"/>
    <xf numFmtId="164" fontId="12" fillId="2" borderId="0" xfId="0" applyNumberFormat="1" applyFont="1" applyFill="1"/>
    <xf numFmtId="0" fontId="12" fillId="2" borderId="0" xfId="0" applyFont="1" applyFill="1"/>
    <xf numFmtId="4" fontId="8" fillId="2" borderId="0" xfId="0" applyNumberFormat="1" applyFont="1" applyFill="1"/>
    <xf numFmtId="164" fontId="16" fillId="2" borderId="15" xfId="3" applyFont="1" applyFill="1" applyBorder="1" applyAlignment="1">
      <alignment horizontal="left" vertical="center"/>
    </xf>
    <xf numFmtId="164" fontId="16" fillId="2" borderId="12" xfId="3" applyFont="1" applyFill="1" applyBorder="1" applyAlignment="1">
      <alignment horizontal="left" vertical="center"/>
    </xf>
    <xf numFmtId="4" fontId="0" fillId="0" borderId="0" xfId="0" applyNumberFormat="1"/>
    <xf numFmtId="0" fontId="16" fillId="0" borderId="12" xfId="0" applyFont="1" applyBorder="1"/>
    <xf numFmtId="0" fontId="0" fillId="0" borderId="12" xfId="0" applyBorder="1"/>
    <xf numFmtId="4" fontId="0" fillId="0" borderId="12" xfId="0" applyNumberFormat="1" applyBorder="1"/>
    <xf numFmtId="164" fontId="15" fillId="3" borderId="32" xfId="3" applyFont="1" applyFill="1" applyBorder="1" applyAlignment="1">
      <alignment vertical="center"/>
    </xf>
    <xf numFmtId="0" fontId="16" fillId="0" borderId="15" xfId="0" applyFont="1" applyBorder="1"/>
    <xf numFmtId="10" fontId="16" fillId="2" borderId="12" xfId="2" applyNumberFormat="1" applyFont="1" applyFill="1" applyBorder="1" applyAlignment="1">
      <alignment vertical="center"/>
    </xf>
    <xf numFmtId="10" fontId="16" fillId="2" borderId="12" xfId="2" applyNumberFormat="1" applyFont="1" applyFill="1" applyBorder="1" applyAlignment="1">
      <alignment horizontal="right" vertical="center"/>
    </xf>
    <xf numFmtId="0" fontId="0" fillId="5" borderId="30" xfId="0" applyFill="1" applyBorder="1"/>
    <xf numFmtId="0" fontId="0" fillId="5" borderId="31" xfId="0" applyFill="1" applyBorder="1"/>
    <xf numFmtId="0" fontId="0" fillId="5" borderId="0" xfId="0" applyFill="1"/>
    <xf numFmtId="0" fontId="0" fillId="5" borderId="0" xfId="0" applyFill="1" applyAlignment="1">
      <alignment wrapText="1"/>
    </xf>
    <xf numFmtId="0" fontId="23" fillId="5" borderId="35" xfId="0" applyFont="1" applyFill="1" applyBorder="1" applyAlignment="1">
      <alignment vertical="center" wrapText="1"/>
    </xf>
    <xf numFmtId="0" fontId="23" fillId="5" borderId="53" xfId="0" applyFont="1" applyFill="1" applyBorder="1" applyAlignment="1">
      <alignment horizontal="center" vertical="center"/>
    </xf>
    <xf numFmtId="0" fontId="23" fillId="5" borderId="49" xfId="0" applyFont="1" applyFill="1" applyBorder="1" applyAlignment="1">
      <alignment horizontal="center" vertical="center"/>
    </xf>
    <xf numFmtId="0" fontId="23" fillId="5" borderId="49" xfId="0" applyFont="1" applyFill="1" applyBorder="1" applyAlignment="1">
      <alignment horizontal="center" vertical="center" wrapText="1"/>
    </xf>
    <xf numFmtId="0" fontId="23" fillId="5" borderId="50" xfId="0" applyFont="1" applyFill="1" applyBorder="1" applyAlignment="1">
      <alignment horizontal="center" vertical="center"/>
    </xf>
    <xf numFmtId="49" fontId="24" fillId="5" borderId="54" xfId="0" applyNumberFormat="1" applyFont="1" applyFill="1" applyBorder="1" applyAlignment="1">
      <alignment horizontal="center" vertical="top" wrapText="1"/>
    </xf>
    <xf numFmtId="10" fontId="24" fillId="5" borderId="54" xfId="0" applyNumberFormat="1" applyFont="1" applyFill="1" applyBorder="1" applyAlignment="1">
      <alignment vertical="top" wrapText="1"/>
    </xf>
    <xf numFmtId="10" fontId="25" fillId="5" borderId="54" xfId="3" applyNumberFormat="1" applyFont="1" applyFill="1" applyBorder="1" applyAlignment="1">
      <alignment vertical="top" wrapText="1"/>
    </xf>
    <xf numFmtId="10" fontId="25" fillId="5" borderId="54" xfId="0" applyNumberFormat="1" applyFont="1" applyFill="1" applyBorder="1" applyAlignment="1">
      <alignment vertical="top" wrapText="1"/>
    </xf>
    <xf numFmtId="10" fontId="25" fillId="5" borderId="55" xfId="0" applyNumberFormat="1" applyFont="1" applyFill="1" applyBorder="1" applyAlignment="1">
      <alignment vertical="top" wrapText="1"/>
    </xf>
    <xf numFmtId="49" fontId="24" fillId="5" borderId="57" xfId="0" applyNumberFormat="1" applyFont="1" applyFill="1" applyBorder="1" applyAlignment="1">
      <alignment horizontal="center" vertical="top" wrapText="1"/>
    </xf>
    <xf numFmtId="43" fontId="24" fillId="5" borderId="57" xfId="0" applyNumberFormat="1" applyFont="1" applyFill="1" applyBorder="1" applyAlignment="1">
      <alignment vertical="top" wrapText="1"/>
    </xf>
    <xf numFmtId="4" fontId="24" fillId="5" borderId="57" xfId="0" applyNumberFormat="1" applyFont="1" applyFill="1" applyBorder="1" applyAlignment="1">
      <alignment vertical="top" wrapText="1"/>
    </xf>
    <xf numFmtId="4" fontId="24" fillId="5" borderId="58" xfId="0" applyNumberFormat="1" applyFont="1" applyFill="1" applyBorder="1" applyAlignment="1">
      <alignment vertical="top" wrapText="1"/>
    </xf>
    <xf numFmtId="43" fontId="0" fillId="5" borderId="0" xfId="0" applyNumberFormat="1" applyFill="1"/>
    <xf numFmtId="49" fontId="26" fillId="5" borderId="61" xfId="0" applyNumberFormat="1" applyFont="1" applyFill="1" applyBorder="1" applyAlignment="1">
      <alignment horizontal="center" vertical="top" wrapText="1"/>
    </xf>
    <xf numFmtId="10" fontId="26" fillId="5" borderId="61" xfId="0" applyNumberFormat="1" applyFont="1" applyFill="1" applyBorder="1" applyAlignment="1">
      <alignment vertical="top" wrapText="1"/>
    </xf>
    <xf numFmtId="10" fontId="26" fillId="5" borderId="62" xfId="0" applyNumberFormat="1" applyFont="1" applyFill="1" applyBorder="1" applyAlignment="1">
      <alignment vertical="top" wrapText="1"/>
    </xf>
    <xf numFmtId="10" fontId="0" fillId="5" borderId="0" xfId="0" applyNumberFormat="1" applyFill="1"/>
    <xf numFmtId="49" fontId="26" fillId="5" borderId="64" xfId="0" applyNumberFormat="1" applyFont="1" applyFill="1" applyBorder="1" applyAlignment="1">
      <alignment horizontal="center" vertical="top" wrapText="1"/>
    </xf>
    <xf numFmtId="166" fontId="26" fillId="5" borderId="64" xfId="0" applyNumberFormat="1" applyFont="1" applyFill="1" applyBorder="1" applyAlignment="1">
      <alignment vertical="top" wrapText="1"/>
    </xf>
    <xf numFmtId="4" fontId="0" fillId="5" borderId="0" xfId="0" applyNumberFormat="1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vertical="center" wrapText="1"/>
    </xf>
    <xf numFmtId="0" fontId="23" fillId="5" borderId="47" xfId="0" applyFont="1" applyFill="1" applyBorder="1" applyAlignment="1">
      <alignment wrapText="1"/>
    </xf>
    <xf numFmtId="0" fontId="23" fillId="5" borderId="26" xfId="0" applyFont="1" applyFill="1" applyBorder="1" applyAlignment="1">
      <alignment wrapText="1"/>
    </xf>
    <xf numFmtId="0" fontId="23" fillId="5" borderId="65" xfId="0" applyFont="1" applyFill="1" applyBorder="1" applyAlignment="1">
      <alignment wrapText="1"/>
    </xf>
    <xf numFmtId="0" fontId="0" fillId="5" borderId="25" xfId="0" applyFill="1" applyBorder="1"/>
    <xf numFmtId="0" fontId="0" fillId="5" borderId="26" xfId="0" applyFill="1" applyBorder="1"/>
    <xf numFmtId="0" fontId="0" fillId="5" borderId="27" xfId="0" applyFill="1" applyBorder="1"/>
    <xf numFmtId="0" fontId="3" fillId="5" borderId="0" xfId="0" applyFont="1" applyFill="1"/>
    <xf numFmtId="0" fontId="23" fillId="5" borderId="20" xfId="0" applyFont="1" applyFill="1" applyBorder="1" applyAlignment="1">
      <alignment wrapText="1"/>
    </xf>
    <xf numFmtId="0" fontId="0" fillId="0" borderId="3" xfId="0" applyBorder="1" applyAlignment="1">
      <alignment vertical="center"/>
    </xf>
    <xf numFmtId="0" fontId="23" fillId="5" borderId="0" xfId="0" applyFont="1" applyFill="1" applyAlignment="1">
      <alignment wrapText="1"/>
    </xf>
    <xf numFmtId="0" fontId="23" fillId="5" borderId="3" xfId="0" applyFont="1" applyFill="1" applyBorder="1" applyAlignment="1">
      <alignment wrapText="1"/>
    </xf>
    <xf numFmtId="0" fontId="0" fillId="0" borderId="66" xfId="0" applyBorder="1" applyAlignment="1">
      <alignment vertical="center"/>
    </xf>
    <xf numFmtId="0" fontId="23" fillId="5" borderId="39" xfId="0" applyFont="1" applyFill="1" applyBorder="1"/>
    <xf numFmtId="0" fontId="25" fillId="5" borderId="6" xfId="0" applyFont="1" applyFill="1" applyBorder="1"/>
    <xf numFmtId="0" fontId="23" fillId="5" borderId="20" xfId="0" applyFont="1" applyFill="1" applyBorder="1"/>
    <xf numFmtId="0" fontId="27" fillId="0" borderId="66" xfId="0" applyFont="1" applyBorder="1" applyAlignment="1">
      <alignment vertical="center"/>
    </xf>
    <xf numFmtId="0" fontId="0" fillId="5" borderId="39" xfId="0" applyFill="1" applyBorder="1"/>
    <xf numFmtId="0" fontId="0" fillId="5" borderId="6" xfId="0" applyFill="1" applyBorder="1"/>
    <xf numFmtId="0" fontId="3" fillId="5" borderId="20" xfId="0" applyFont="1" applyFill="1" applyBorder="1"/>
    <xf numFmtId="0" fontId="0" fillId="5" borderId="66" xfId="0" applyFill="1" applyBorder="1"/>
    <xf numFmtId="0" fontId="28" fillId="5" borderId="20" xfId="0" applyFont="1" applyFill="1" applyBorder="1"/>
    <xf numFmtId="0" fontId="28" fillId="5" borderId="0" xfId="0" applyFont="1" applyFill="1" applyAlignment="1">
      <alignment wrapText="1"/>
    </xf>
    <xf numFmtId="0" fontId="23" fillId="5" borderId="0" xfId="0" applyFont="1" applyFill="1" applyAlignment="1">
      <alignment horizontal="right"/>
    </xf>
    <xf numFmtId="0" fontId="25" fillId="5" borderId="21" xfId="0" applyFont="1" applyFill="1" applyBorder="1"/>
    <xf numFmtId="0" fontId="25" fillId="5" borderId="22" xfId="0" applyFont="1" applyFill="1" applyBorder="1" applyAlignment="1">
      <alignment wrapText="1"/>
    </xf>
    <xf numFmtId="0" fontId="0" fillId="5" borderId="22" xfId="0" applyFill="1" applyBorder="1"/>
    <xf numFmtId="0" fontId="0" fillId="5" borderId="63" xfId="0" applyFill="1" applyBorder="1"/>
    <xf numFmtId="0" fontId="0" fillId="5" borderId="67" xfId="0" applyFill="1" applyBorder="1"/>
    <xf numFmtId="0" fontId="0" fillId="5" borderId="23" xfId="0" applyFill="1" applyBorder="1"/>
    <xf numFmtId="43" fontId="15" fillId="3" borderId="13" xfId="0" applyNumberFormat="1" applyFont="1" applyFill="1" applyBorder="1" applyAlignment="1">
      <alignment vertical="center" wrapText="1"/>
    </xf>
    <xf numFmtId="0" fontId="15" fillId="2" borderId="21" xfId="0" applyFont="1" applyFill="1" applyBorder="1" applyAlignment="1">
      <alignment horizontal="left" vertical="distributed" wrapText="1"/>
    </xf>
    <xf numFmtId="0" fontId="15" fillId="2" borderId="22" xfId="0" applyFont="1" applyFill="1" applyBorder="1" applyAlignment="1">
      <alignment horizontal="left" vertical="distributed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1" fillId="4" borderId="30" xfId="0" applyFont="1" applyFill="1" applyBorder="1" applyAlignment="1">
      <alignment horizontal="center" vertical="distributed"/>
    </xf>
    <xf numFmtId="0" fontId="21" fillId="4" borderId="31" xfId="0" applyFont="1" applyFill="1" applyBorder="1" applyAlignment="1">
      <alignment horizontal="center" vertical="distributed"/>
    </xf>
    <xf numFmtId="0" fontId="21" fillId="4" borderId="32" xfId="0" applyFont="1" applyFill="1" applyBorder="1" applyAlignment="1">
      <alignment horizontal="center" vertical="distributed"/>
    </xf>
    <xf numFmtId="0" fontId="15" fillId="4" borderId="39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40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left" vertical="distributed" wrapText="1"/>
    </xf>
    <xf numFmtId="0" fontId="15" fillId="2" borderId="19" xfId="0" applyFont="1" applyFill="1" applyBorder="1" applyAlignment="1">
      <alignment horizontal="left" vertical="distributed" wrapText="1"/>
    </xf>
    <xf numFmtId="0" fontId="21" fillId="0" borderId="30" xfId="0" applyFont="1" applyBorder="1" applyAlignment="1">
      <alignment horizontal="center" vertical="distributed"/>
    </xf>
    <xf numFmtId="0" fontId="21" fillId="0" borderId="31" xfId="0" applyFont="1" applyBorder="1" applyAlignment="1">
      <alignment horizontal="center" vertical="distributed"/>
    </xf>
    <xf numFmtId="0" fontId="21" fillId="0" borderId="32" xfId="0" applyFont="1" applyBorder="1" applyAlignment="1">
      <alignment horizontal="center" vertical="distributed"/>
    </xf>
    <xf numFmtId="0" fontId="15" fillId="2" borderId="39" xfId="0" applyFont="1" applyFill="1" applyBorder="1" applyAlignment="1">
      <alignment horizontal="left" vertical="distributed"/>
    </xf>
    <xf numFmtId="0" fontId="15" fillId="2" borderId="6" xfId="0" applyFont="1" applyFill="1" applyBorder="1" applyAlignment="1">
      <alignment horizontal="left" vertical="distributed"/>
    </xf>
    <xf numFmtId="0" fontId="15" fillId="2" borderId="20" xfId="0" applyFont="1" applyFill="1" applyBorder="1" applyAlignment="1">
      <alignment horizontal="left" vertical="distributed"/>
    </xf>
    <xf numFmtId="0" fontId="15" fillId="2" borderId="0" xfId="0" applyFont="1" applyFill="1" applyAlignment="1">
      <alignment horizontal="left" vertical="distributed"/>
    </xf>
    <xf numFmtId="0" fontId="15" fillId="2" borderId="42" xfId="0" applyFont="1" applyFill="1" applyBorder="1" applyAlignment="1">
      <alignment horizontal="left" vertical="distributed"/>
    </xf>
    <xf numFmtId="0" fontId="15" fillId="2" borderId="2" xfId="0" applyFont="1" applyFill="1" applyBorder="1" applyAlignment="1">
      <alignment horizontal="left" vertical="distributed"/>
    </xf>
    <xf numFmtId="0" fontId="15" fillId="2" borderId="37" xfId="0" applyFont="1" applyFill="1" applyBorder="1" applyAlignment="1">
      <alignment horizontal="left" vertical="distributed"/>
    </xf>
    <xf numFmtId="0" fontId="21" fillId="0" borderId="30" xfId="0" applyFont="1" applyBorder="1" applyAlignment="1">
      <alignment horizontal="center" vertical="distributed" wrapText="1"/>
    </xf>
    <xf numFmtId="0" fontId="21" fillId="0" borderId="31" xfId="0" applyFont="1" applyBorder="1" applyAlignment="1">
      <alignment horizontal="center" vertical="distributed" wrapText="1"/>
    </xf>
    <xf numFmtId="0" fontId="15" fillId="2" borderId="1" xfId="0" applyFont="1" applyFill="1" applyBorder="1" applyAlignment="1">
      <alignment horizontal="left" vertical="distributed"/>
    </xf>
    <xf numFmtId="0" fontId="15" fillId="2" borderId="4" xfId="0" applyFont="1" applyFill="1" applyBorder="1" applyAlignment="1">
      <alignment horizontal="left" vertical="distributed"/>
    </xf>
    <xf numFmtId="0" fontId="15" fillId="2" borderId="42" xfId="0" applyFont="1" applyFill="1" applyBorder="1" applyAlignment="1">
      <alignment horizontal="justify" vertical="distributed" wrapText="1"/>
    </xf>
    <xf numFmtId="0" fontId="15" fillId="2" borderId="2" xfId="0" applyFont="1" applyFill="1" applyBorder="1" applyAlignment="1">
      <alignment horizontal="justify" vertical="distributed" wrapText="1"/>
    </xf>
    <xf numFmtId="0" fontId="15" fillId="2" borderId="43" xfId="0" applyFont="1" applyFill="1" applyBorder="1" applyAlignment="1">
      <alignment horizontal="justify" vertical="distributed" wrapText="1"/>
    </xf>
    <xf numFmtId="0" fontId="15" fillId="4" borderId="33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/>
    </xf>
    <xf numFmtId="0" fontId="16" fillId="4" borderId="34" xfId="0" applyFont="1" applyFill="1" applyBorder="1" applyAlignment="1">
      <alignment horizontal="center"/>
    </xf>
    <xf numFmtId="0" fontId="16" fillId="4" borderId="46" xfId="0" applyFont="1" applyFill="1" applyBorder="1" applyAlignment="1">
      <alignment horizontal="center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/>
    </xf>
    <xf numFmtId="0" fontId="15" fillId="4" borderId="37" xfId="0" applyFont="1" applyFill="1" applyBorder="1" applyAlignment="1">
      <alignment horizontal="center" vertical="center"/>
    </xf>
    <xf numFmtId="0" fontId="15" fillId="4" borderId="38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 wrapText="1"/>
    </xf>
    <xf numFmtId="0" fontId="30" fillId="5" borderId="31" xfId="0" applyFont="1" applyFill="1" applyBorder="1" applyAlignment="1">
      <alignment horizontal="center" vertical="center" wrapText="1"/>
    </xf>
    <xf numFmtId="0" fontId="30" fillId="5" borderId="31" xfId="0" applyFont="1" applyFill="1" applyBorder="1" applyAlignment="1">
      <alignment horizontal="center" vertical="center"/>
    </xf>
    <xf numFmtId="0" fontId="0" fillId="5" borderId="31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0" fontId="5" fillId="5" borderId="31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0" fontId="23" fillId="5" borderId="33" xfId="0" applyFont="1" applyFill="1" applyBorder="1" applyAlignment="1">
      <alignment horizontal="left" vertical="center"/>
    </xf>
    <xf numFmtId="0" fontId="23" fillId="5" borderId="34" xfId="0" applyFont="1" applyFill="1" applyBorder="1" applyAlignment="1">
      <alignment horizontal="left" vertical="center"/>
    </xf>
    <xf numFmtId="0" fontId="23" fillId="5" borderId="35" xfId="0" applyFont="1" applyFill="1" applyBorder="1" applyAlignment="1">
      <alignment horizontal="left" vertical="center"/>
    </xf>
    <xf numFmtId="0" fontId="23" fillId="5" borderId="45" xfId="0" applyFont="1" applyFill="1" applyBorder="1" applyAlignment="1">
      <alignment horizontal="center" vertical="center" wrapText="1"/>
    </xf>
    <xf numFmtId="0" fontId="23" fillId="5" borderId="34" xfId="0" applyFont="1" applyFill="1" applyBorder="1" applyAlignment="1">
      <alignment horizontal="center" vertical="center" wrapText="1"/>
    </xf>
    <xf numFmtId="44" fontId="23" fillId="5" borderId="34" xfId="0" applyNumberFormat="1" applyFont="1" applyFill="1" applyBorder="1" applyAlignment="1">
      <alignment horizontal="center" vertical="center" wrapText="1"/>
    </xf>
    <xf numFmtId="0" fontId="23" fillId="5" borderId="49" xfId="0" applyFont="1" applyFill="1" applyBorder="1" applyAlignment="1">
      <alignment horizontal="left" vertical="center"/>
    </xf>
    <xf numFmtId="0" fontId="23" fillId="5" borderId="50" xfId="0" applyFont="1" applyFill="1" applyBorder="1" applyAlignment="1">
      <alignment horizontal="left" vertical="center"/>
    </xf>
    <xf numFmtId="0" fontId="23" fillId="5" borderId="41" xfId="0" applyFont="1" applyFill="1" applyBorder="1" applyAlignment="1">
      <alignment horizontal="left" vertical="center" wrapText="1"/>
    </xf>
    <xf numFmtId="0" fontId="23" fillId="5" borderId="19" xfId="0" applyFont="1" applyFill="1" applyBorder="1" applyAlignment="1">
      <alignment horizontal="left" vertical="center" wrapText="1"/>
    </xf>
    <xf numFmtId="0" fontId="23" fillId="5" borderId="51" xfId="0" applyFont="1" applyFill="1" applyBorder="1" applyAlignment="1">
      <alignment horizontal="left" vertical="center" wrapText="1"/>
    </xf>
    <xf numFmtId="0" fontId="23" fillId="5" borderId="19" xfId="0" applyFont="1" applyFill="1" applyBorder="1" applyAlignment="1">
      <alignment horizontal="left" vertical="center"/>
    </xf>
    <xf numFmtId="0" fontId="23" fillId="5" borderId="5" xfId="0" applyFont="1" applyFill="1" applyBorder="1" applyAlignment="1">
      <alignment horizontal="left" vertical="center"/>
    </xf>
    <xf numFmtId="0" fontId="23" fillId="5" borderId="52" xfId="0" applyFont="1" applyFill="1" applyBorder="1" applyAlignment="1">
      <alignment horizontal="left" vertical="center"/>
    </xf>
    <xf numFmtId="0" fontId="0" fillId="5" borderId="14" xfId="0" applyFill="1" applyBorder="1" applyAlignment="1">
      <alignment horizontal="center" vertical="center" wrapText="1"/>
    </xf>
    <xf numFmtId="0" fontId="0" fillId="5" borderId="56" xfId="0" applyFill="1" applyBorder="1" applyAlignment="1">
      <alignment horizontal="center" vertical="center" wrapText="1"/>
    </xf>
    <xf numFmtId="0" fontId="0" fillId="5" borderId="54" xfId="0" applyFill="1" applyBorder="1" applyAlignment="1">
      <alignment vertical="top" wrapText="1"/>
    </xf>
    <xf numFmtId="0" fontId="0" fillId="5" borderId="57" xfId="0" applyFill="1" applyBorder="1" applyAlignment="1">
      <alignment vertical="top" wrapText="1"/>
    </xf>
    <xf numFmtId="0" fontId="0" fillId="0" borderId="3" xfId="0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3" fillId="5" borderId="59" xfId="0" applyFont="1" applyFill="1" applyBorder="1" applyAlignment="1">
      <alignment horizontal="center" vertical="center" wrapText="1"/>
    </xf>
    <xf numFmtId="0" fontId="23" fillId="5" borderId="37" xfId="0" applyFont="1" applyFill="1" applyBorder="1" applyAlignment="1">
      <alignment horizontal="center" vertical="center" wrapText="1"/>
    </xf>
    <xf numFmtId="0" fontId="23" fillId="5" borderId="60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63" xfId="0" applyFont="1" applyFill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12" xfId="0" applyBorder="1" applyAlignment="1">
      <alignment vertical="center"/>
    </xf>
    <xf numFmtId="10" fontId="31" fillId="2" borderId="2" xfId="0" applyNumberFormat="1" applyFont="1" applyFill="1" applyBorder="1" applyAlignment="1">
      <alignment horizontal="center" vertical="distributed"/>
    </xf>
    <xf numFmtId="0" fontId="32" fillId="0" borderId="53" xfId="7" applyFont="1" applyBorder="1" applyAlignment="1">
      <alignment horizontal="center" vertical="center"/>
    </xf>
    <xf numFmtId="0" fontId="32" fillId="0" borderId="49" xfId="7" applyFont="1" applyBorder="1" applyAlignment="1">
      <alignment horizontal="center" vertical="center"/>
    </xf>
    <xf numFmtId="0" fontId="33" fillId="0" borderId="49" xfId="7" applyFont="1" applyBorder="1" applyAlignment="1">
      <alignment horizontal="center" vertical="center" wrapText="1"/>
    </xf>
    <xf numFmtId="0" fontId="33" fillId="0" borderId="50" xfId="7" applyFont="1" applyBorder="1" applyAlignment="1">
      <alignment horizontal="center" vertical="center" wrapText="1"/>
    </xf>
    <xf numFmtId="0" fontId="34" fillId="0" borderId="0" xfId="7" applyFont="1" applyAlignment="1">
      <alignment vertical="center" wrapText="1"/>
    </xf>
    <xf numFmtId="0" fontId="3" fillId="0" borderId="0" xfId="7" applyFont="1"/>
    <xf numFmtId="0" fontId="3" fillId="0" borderId="37" xfId="7" applyFont="1" applyBorder="1" applyAlignment="1">
      <alignment horizontal="center" vertical="center"/>
    </xf>
    <xf numFmtId="0" fontId="35" fillId="2" borderId="37" xfId="7" applyFont="1" applyFill="1" applyBorder="1" applyAlignment="1">
      <alignment horizontal="center" vertical="center" wrapText="1"/>
    </xf>
    <xf numFmtId="0" fontId="35" fillId="2" borderId="38" xfId="7" applyFont="1" applyFill="1" applyBorder="1" applyAlignment="1">
      <alignment horizontal="center" vertical="center" wrapText="1"/>
    </xf>
    <xf numFmtId="0" fontId="27" fillId="0" borderId="0" xfId="7" applyFont="1"/>
    <xf numFmtId="14" fontId="3" fillId="0" borderId="37" xfId="7" applyNumberFormat="1" applyFont="1" applyBorder="1" applyAlignment="1">
      <alignment horizontal="center" vertical="center" wrapText="1"/>
    </xf>
    <xf numFmtId="0" fontId="3" fillId="0" borderId="37" xfId="7" applyFont="1" applyBorder="1" applyAlignment="1">
      <alignment horizontal="center" vertical="center" wrapText="1"/>
    </xf>
    <xf numFmtId="0" fontId="3" fillId="0" borderId="38" xfId="7" applyFont="1" applyBorder="1" applyAlignment="1">
      <alignment horizontal="center" vertical="center" wrapText="1"/>
    </xf>
    <xf numFmtId="0" fontId="27" fillId="0" borderId="0" xfId="7" applyFont="1" applyAlignment="1">
      <alignment vertical="center"/>
    </xf>
    <xf numFmtId="0" fontId="5" fillId="0" borderId="68" xfId="7" applyFont="1" applyBorder="1" applyAlignment="1">
      <alignment horizontal="center" vertical="center"/>
    </xf>
    <xf numFmtId="0" fontId="5" fillId="0" borderId="69" xfId="7" applyFont="1" applyBorder="1" applyAlignment="1">
      <alignment horizontal="center" vertical="center"/>
    </xf>
    <xf numFmtId="0" fontId="5" fillId="0" borderId="70" xfId="7" applyFont="1" applyBorder="1" applyAlignment="1">
      <alignment horizontal="center" vertical="center"/>
    </xf>
    <xf numFmtId="0" fontId="36" fillId="0" borderId="0" xfId="7" applyFont="1"/>
    <xf numFmtId="167" fontId="37" fillId="0" borderId="71" xfId="8" applyNumberFormat="1" applyFont="1" applyFill="1" applyBorder="1" applyAlignment="1">
      <alignment horizontal="center" vertical="center" wrapText="1"/>
    </xf>
    <xf numFmtId="167" fontId="37" fillId="0" borderId="72" xfId="8" applyNumberFormat="1" applyFont="1" applyBorder="1" applyAlignment="1">
      <alignment horizontal="center" vertical="center" wrapText="1"/>
    </xf>
    <xf numFmtId="167" fontId="37" fillId="0" borderId="72" xfId="8" applyNumberFormat="1" applyFont="1" applyBorder="1" applyAlignment="1">
      <alignment horizontal="center" vertical="center" wrapText="1"/>
    </xf>
    <xf numFmtId="167" fontId="37" fillId="0" borderId="73" xfId="8" applyNumberFormat="1" applyFont="1" applyBorder="1" applyAlignment="1">
      <alignment horizontal="center" vertical="center" wrapText="1"/>
    </xf>
    <xf numFmtId="167" fontId="37" fillId="0" borderId="74" xfId="8" applyNumberFormat="1" applyFont="1" applyBorder="1" applyAlignment="1">
      <alignment horizontal="center" vertical="center" wrapText="1"/>
    </xf>
    <xf numFmtId="167" fontId="37" fillId="0" borderId="75" xfId="8" applyNumberFormat="1" applyFont="1" applyBorder="1" applyAlignment="1">
      <alignment horizontal="center" vertical="center" wrapText="1"/>
    </xf>
    <xf numFmtId="4" fontId="27" fillId="0" borderId="0" xfId="8" applyNumberFormat="1" applyFont="1" applyBorder="1" applyAlignment="1">
      <alignment horizontal="left" vertical="center" wrapText="1"/>
    </xf>
    <xf numFmtId="0" fontId="27" fillId="0" borderId="0" xfId="7" applyFont="1" applyAlignment="1">
      <alignment horizontal="center" vertical="center" wrapText="1"/>
    </xf>
    <xf numFmtId="167" fontId="37" fillId="0" borderId="76" xfId="8" applyNumberFormat="1" applyFont="1" applyFill="1" applyBorder="1" applyAlignment="1">
      <alignment horizontal="center" vertical="center" wrapText="1"/>
    </xf>
    <xf numFmtId="167" fontId="37" fillId="0" borderId="77" xfId="8" applyNumberFormat="1" applyFont="1" applyFill="1" applyBorder="1" applyAlignment="1">
      <alignment horizontal="center" vertical="center" wrapText="1"/>
    </xf>
    <xf numFmtId="167" fontId="37" fillId="0" borderId="78" xfId="8" applyNumberFormat="1" applyFont="1" applyFill="1" applyBorder="1" applyAlignment="1">
      <alignment horizontal="center" vertical="center" wrapText="1"/>
    </xf>
    <xf numFmtId="0" fontId="27" fillId="0" borderId="0" xfId="7" applyFont="1" applyAlignment="1">
      <alignment horizontal="left" vertical="center" wrapText="1"/>
    </xf>
    <xf numFmtId="168" fontId="25" fillId="2" borderId="42" xfId="7" applyNumberFormat="1" applyFont="1" applyFill="1" applyBorder="1" applyAlignment="1">
      <alignment horizontal="center" vertical="center" wrapText="1"/>
    </xf>
    <xf numFmtId="0" fontId="25" fillId="2" borderId="12" xfId="7" applyFont="1" applyFill="1" applyBorder="1" applyAlignment="1">
      <alignment horizontal="justify" vertical="center"/>
    </xf>
    <xf numFmtId="0" fontId="25" fillId="2" borderId="1" xfId="8" applyNumberFormat="1" applyFont="1" applyFill="1" applyBorder="1" applyAlignment="1">
      <alignment horizontal="center" vertical="center" wrapText="1"/>
    </xf>
    <xf numFmtId="0" fontId="25" fillId="2" borderId="2" xfId="8" applyNumberFormat="1" applyFont="1" applyFill="1" applyBorder="1" applyAlignment="1">
      <alignment horizontal="center" vertical="center" wrapText="1"/>
    </xf>
    <xf numFmtId="0" fontId="25" fillId="2" borderId="43" xfId="8" applyNumberFormat="1" applyFont="1" applyFill="1" applyBorder="1" applyAlignment="1">
      <alignment horizontal="center" vertical="center" wrapText="1"/>
    </xf>
    <xf numFmtId="4" fontId="25" fillId="2" borderId="12" xfId="8" applyNumberFormat="1" applyFont="1" applyFill="1" applyBorder="1" applyAlignment="1">
      <alignment horizontal="center" vertical="center" wrapText="1"/>
    </xf>
    <xf numFmtId="4" fontId="25" fillId="2" borderId="79" xfId="8" applyNumberFormat="1" applyFont="1" applyFill="1" applyBorder="1" applyAlignment="1">
      <alignment horizontal="center" vertical="center" wrapText="1"/>
    </xf>
    <xf numFmtId="4" fontId="25" fillId="2" borderId="80" xfId="8" applyNumberFormat="1" applyFont="1" applyFill="1" applyBorder="1" applyAlignment="1">
      <alignment horizontal="center" vertical="center" wrapText="1"/>
    </xf>
    <xf numFmtId="4" fontId="25" fillId="2" borderId="81" xfId="8" applyNumberFormat="1" applyFont="1" applyFill="1" applyBorder="1" applyAlignment="1">
      <alignment horizontal="center" vertical="center" wrapText="1"/>
    </xf>
    <xf numFmtId="4" fontId="25" fillId="2" borderId="1" xfId="8" applyNumberFormat="1" applyFont="1" applyFill="1" applyBorder="1" applyAlignment="1">
      <alignment horizontal="center" vertical="center" wrapText="1"/>
    </xf>
    <xf numFmtId="4" fontId="25" fillId="2" borderId="2" xfId="8" applyNumberFormat="1" applyFont="1" applyFill="1" applyBorder="1" applyAlignment="1">
      <alignment horizontal="center" vertical="center" wrapText="1"/>
    </xf>
    <xf numFmtId="4" fontId="25" fillId="2" borderId="4" xfId="8" applyNumberFormat="1" applyFont="1" applyFill="1" applyBorder="1" applyAlignment="1">
      <alignment horizontal="center" vertical="center" wrapText="1"/>
    </xf>
    <xf numFmtId="4" fontId="25" fillId="2" borderId="1" xfId="8" applyNumberFormat="1" applyFont="1" applyFill="1" applyBorder="1" applyAlignment="1">
      <alignment horizontal="center" vertical="center" wrapText="1"/>
    </xf>
    <xf numFmtId="4" fontId="25" fillId="2" borderId="2" xfId="8" applyNumberFormat="1" applyFont="1" applyFill="1" applyBorder="1" applyAlignment="1">
      <alignment horizontal="center" vertical="center" wrapText="1"/>
    </xf>
    <xf numFmtId="4" fontId="25" fillId="2" borderId="4" xfId="8" applyNumberFormat="1" applyFont="1" applyFill="1" applyBorder="1" applyAlignment="1">
      <alignment horizontal="center" vertical="center" wrapText="1"/>
    </xf>
    <xf numFmtId="168" fontId="25" fillId="2" borderId="20" xfId="7" applyNumberFormat="1" applyFont="1" applyFill="1" applyBorder="1" applyAlignment="1">
      <alignment horizontal="center" vertical="center" wrapText="1"/>
    </xf>
    <xf numFmtId="0" fontId="25" fillId="2" borderId="0" xfId="7" applyFont="1" applyFill="1" applyAlignment="1">
      <alignment horizontal="justify" vertical="center"/>
    </xf>
    <xf numFmtId="0" fontId="25" fillId="2" borderId="0" xfId="8" applyNumberFormat="1" applyFont="1" applyFill="1" applyBorder="1" applyAlignment="1">
      <alignment horizontal="center" vertical="center" wrapText="1"/>
    </xf>
    <xf numFmtId="4" fontId="25" fillId="2" borderId="0" xfId="8" applyNumberFormat="1" applyFont="1" applyFill="1" applyBorder="1" applyAlignment="1">
      <alignment horizontal="center" vertical="center" wrapText="1"/>
    </xf>
    <xf numFmtId="4" fontId="25" fillId="2" borderId="6" xfId="8" applyNumberFormat="1" applyFont="1" applyFill="1" applyBorder="1" applyAlignment="1">
      <alignment horizontal="center" vertical="center" wrapText="1"/>
    </xf>
    <xf numFmtId="0" fontId="3" fillId="0" borderId="20" xfId="7" applyFont="1" applyBorder="1"/>
    <xf numFmtId="0" fontId="3" fillId="0" borderId="6" xfId="7" applyFont="1" applyBorder="1"/>
    <xf numFmtId="0" fontId="0" fillId="0" borderId="37" xfId="7" applyFont="1" applyBorder="1" applyAlignment="1">
      <alignment horizontal="center" vertical="center"/>
    </xf>
    <xf numFmtId="0" fontId="3" fillId="0" borderId="21" xfId="7" applyFont="1" applyBorder="1"/>
    <xf numFmtId="0" fontId="3" fillId="0" borderId="22" xfId="7" applyFont="1" applyBorder="1" applyAlignment="1">
      <alignment horizontal="center" vertical="center"/>
    </xf>
    <xf numFmtId="0" fontId="3" fillId="0" borderId="22" xfId="7" applyFont="1" applyBorder="1"/>
    <xf numFmtId="0" fontId="3" fillId="0" borderId="23" xfId="7" applyFont="1" applyBorder="1"/>
    <xf numFmtId="0" fontId="16" fillId="0" borderId="12" xfId="0" applyFont="1" applyBorder="1" applyAlignment="1">
      <alignment vertical="center"/>
    </xf>
    <xf numFmtId="4" fontId="16" fillId="0" borderId="12" xfId="0" applyNumberFormat="1" applyFont="1" applyBorder="1" applyAlignment="1">
      <alignment vertical="center"/>
    </xf>
    <xf numFmtId="0" fontId="3" fillId="0" borderId="59" xfId="7" applyFont="1" applyBorder="1" applyAlignment="1">
      <alignment horizontal="left" vertical="center"/>
    </xf>
    <xf numFmtId="0" fontId="3" fillId="0" borderId="37" xfId="7" applyFont="1" applyBorder="1" applyAlignment="1">
      <alignment horizontal="left" vertical="center"/>
    </xf>
    <xf numFmtId="0" fontId="3" fillId="0" borderId="60" xfId="7" applyFont="1" applyBorder="1" applyAlignment="1">
      <alignment horizontal="left" vertical="center"/>
    </xf>
    <xf numFmtId="0" fontId="3" fillId="0" borderId="42" xfId="7" applyFont="1" applyBorder="1" applyAlignment="1">
      <alignment horizontal="left" vertical="center"/>
    </xf>
    <xf numFmtId="0" fontId="3" fillId="0" borderId="2" xfId="7" applyFont="1" applyBorder="1" applyAlignment="1">
      <alignment horizontal="left" vertical="center"/>
    </xf>
    <xf numFmtId="0" fontId="3" fillId="0" borderId="43" xfId="7" applyFont="1" applyBorder="1" applyAlignment="1">
      <alignment horizontal="left" vertical="center"/>
    </xf>
    <xf numFmtId="10" fontId="15" fillId="2" borderId="6" xfId="2" applyNumberFormat="1" applyFont="1" applyFill="1" applyBorder="1" applyAlignment="1">
      <alignment horizontal="justify" vertical="distributed"/>
    </xf>
    <xf numFmtId="0" fontId="21" fillId="0" borderId="23" xfId="0" applyFont="1" applyBorder="1" applyAlignment="1">
      <alignment horizontal="center" vertical="distributed" wrapText="1"/>
    </xf>
    <xf numFmtId="10" fontId="15" fillId="2" borderId="32" xfId="2" applyNumberFormat="1" applyFont="1" applyFill="1" applyBorder="1" applyAlignment="1">
      <alignment horizontal="justify" vertical="distributed"/>
    </xf>
  </cellXfs>
  <cellStyles count="9">
    <cellStyle name="Normal" xfId="0" builtinId="0"/>
    <cellStyle name="Normal 2" xfId="1" xr:uid="{00000000-0005-0000-0000-000001000000}"/>
    <cellStyle name="Normal 3" xfId="4" xr:uid="{00000000-0005-0000-0000-000002000000}"/>
    <cellStyle name="Normal 3 2" xfId="7" xr:uid="{029F244F-4F74-48F5-BB1B-01BF4681C770}"/>
    <cellStyle name="Porcentagem" xfId="2" builtinId="5"/>
    <cellStyle name="Porcentagem 2" xfId="5" xr:uid="{00000000-0005-0000-0000-000004000000}"/>
    <cellStyle name="Separador de milhares 2" xfId="6" xr:uid="{00000000-0005-0000-0000-000005000000}"/>
    <cellStyle name="Separador de milhares 2 2" xfId="8" xr:uid="{81A54C57-3EBF-4CC9-93F8-13A1992F6CB0}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226219</xdr:colOff>
      <xdr:row>1</xdr:row>
      <xdr:rowOff>35719</xdr:rowOff>
    </xdr:from>
    <xdr:to>
      <xdr:col>1</xdr:col>
      <xdr:colOff>449798</xdr:colOff>
      <xdr:row>1</xdr:row>
      <xdr:rowOff>1095375</xdr:rowOff>
    </xdr:to>
    <xdr:pic>
      <xdr:nvPicPr>
        <xdr:cNvPr id="3" name="Imagem 2" descr="BRASÃO DA PREFEITURA - VERDE">
          <a:extLst>
            <a:ext uri="{FF2B5EF4-FFF2-40B4-BE49-F238E27FC236}">
              <a16:creationId xmlns:a16="http://schemas.microsoft.com/office/drawing/2014/main" id="{81308412-E7E1-4147-B05F-802781667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-18000" contrast="4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226219"/>
          <a:ext cx="866517" cy="10596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0</xdr:rowOff>
    </xdr:from>
    <xdr:to>
      <xdr:col>10</xdr:col>
      <xdr:colOff>629271</xdr:colOff>
      <xdr:row>40</xdr:row>
      <xdr:rowOff>83589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7625" y="9486900"/>
          <a:ext cx="12116421" cy="597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Secretaria de Estado de Transportes e Obras Públicas  - SETOP - MG</a:t>
          </a:r>
          <a:endParaRPr lang="pt-B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Internet: www.transportes.mg.gov.br / E-mail: dco@transportes.mg.gov.br</a:t>
          </a:r>
        </a:p>
        <a:p>
          <a:pPr algn="ctr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Fone Geral: (31) 3239-0999 - Fax: (31) 3239-0899</a:t>
          </a:r>
        </a:p>
        <a:p>
          <a:pPr algn="ctr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Sede: Rua Manaus, nº 467 - Bairro Santa Efigênia - CEP 30150-350 - Belo Horizonte - MG</a:t>
          </a:r>
          <a:endParaRPr lang="pt-BR"/>
        </a:p>
      </xdr:txBody>
    </xdr:sp>
    <xdr:clientData/>
  </xdr:twoCellAnchor>
  <xdr:twoCellAnchor editAs="oneCell">
    <xdr:from>
      <xdr:col>0</xdr:col>
      <xdr:colOff>165099</xdr:colOff>
      <xdr:row>0</xdr:row>
      <xdr:rowOff>101600</xdr:rowOff>
    </xdr:from>
    <xdr:to>
      <xdr:col>1</xdr:col>
      <xdr:colOff>380436</xdr:colOff>
      <xdr:row>0</xdr:row>
      <xdr:rowOff>1358900</xdr:rowOff>
    </xdr:to>
    <xdr:pic>
      <xdr:nvPicPr>
        <xdr:cNvPr id="4" name="Imagem 3" descr="BRASÃO DA PREFEITURA - VERDE">
          <a:extLst>
            <a:ext uri="{FF2B5EF4-FFF2-40B4-BE49-F238E27FC236}">
              <a16:creationId xmlns:a16="http://schemas.microsoft.com/office/drawing/2014/main" id="{1D5E740C-1A55-CDD3-4C94-72C0719B8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-18000" contrast="4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099" y="101600"/>
          <a:ext cx="1028137" cy="1257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Wilson%2008_03_antigo/PREFEITURAS/ARICANDUVA/2017/PO&#199;O%20ARTESIANO/ARI-PO&#199;O-PLA-S&#195;O%20LOUREN&#199;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Wilson%2008_03_antigo/PREFEITURAS/ARICANDUVA/2017/PO&#199;O%20ARTESIANO/LEP-PLA%20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CRONOGRAMA FISICO FINANCEIRO"/>
      <sheetName val="QCI"/>
      <sheetName val="memória de cálculo"/>
    </sheetNames>
    <sheetDataSet>
      <sheetData sheetId="0">
        <row r="75">
          <cell r="C75" t="str">
            <v>FORNECIMENTO E MONTAGEM DE CLORADOR DE PASTILHAS, TIPO KIT CLOR OU SIMILAR, INCLUSIVE TEST CLORD. E 3KG (300 UNIDADES) DE PASTILHAS DE CLORO.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ÓRIA DE CÁLCULO"/>
      <sheetName val="PLANILHA"/>
      <sheetName val="CRONOGRAMA"/>
    </sheetNames>
    <sheetDataSet>
      <sheetData sheetId="0" refreshError="1"/>
      <sheetData sheetId="1">
        <row r="71">
          <cell r="G71">
            <v>1952.31</v>
          </cell>
        </row>
      </sheetData>
      <sheetData sheetId="2">
        <row r="7">
          <cell r="A7" t="str">
            <v>OBRA: PERFURAÇÃO DE POÇO ARTESIANO E CONSTRUÇÃO DE REDE ADUTORA E DE DISTRIBUIÇÃO DE ÁGUA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5"/>
  <sheetViews>
    <sheetView view="pageBreakPreview" zoomScale="80" zoomScaleNormal="80" zoomScaleSheetLayoutView="80" workbookViewId="0">
      <selection activeCell="D14" sqref="D14:I15"/>
    </sheetView>
  </sheetViews>
  <sheetFormatPr defaultColWidth="8.5703125" defaultRowHeight="15" x14ac:dyDescent="0.25"/>
  <cols>
    <col min="1" max="1" width="9.5703125" style="1" bestFit="1" customWidth="1"/>
    <col min="2" max="2" width="27.28515625" style="1" bestFit="1" customWidth="1"/>
    <col min="3" max="3" width="90.85546875" style="1" customWidth="1"/>
    <col min="4" max="4" width="11.7109375" style="1" bestFit="1" customWidth="1"/>
    <col min="5" max="5" width="11.140625" style="1" bestFit="1" customWidth="1"/>
    <col min="6" max="6" width="14.85546875" style="1" customWidth="1"/>
    <col min="7" max="7" width="12.7109375" style="1" customWidth="1"/>
    <col min="8" max="8" width="14.28515625" style="1" customWidth="1"/>
    <col min="9" max="9" width="17" style="1" customWidth="1"/>
    <col min="10" max="10" width="15.28515625" style="2" hidden="1" customWidth="1"/>
    <col min="11" max="11" width="58.42578125" style="1" customWidth="1"/>
    <col min="12" max="12" width="13.7109375" style="1" bestFit="1" customWidth="1"/>
    <col min="13" max="13" width="4.7109375" style="1" customWidth="1"/>
    <col min="14" max="14" width="4" style="1" customWidth="1"/>
    <col min="15" max="15" width="9.140625" style="1" bestFit="1" customWidth="1"/>
    <col min="16" max="16384" width="8.5703125" style="1"/>
  </cols>
  <sheetData>
    <row r="1" spans="1:11" x14ac:dyDescent="0.25">
      <c r="A1" s="166" t="s">
        <v>254</v>
      </c>
      <c r="B1" s="167"/>
      <c r="C1" s="167"/>
      <c r="D1" s="167"/>
      <c r="E1" s="167"/>
      <c r="F1" s="167"/>
      <c r="G1" s="167"/>
      <c r="H1" s="167"/>
      <c r="I1" s="168"/>
    </row>
    <row r="2" spans="1:11" ht="99.75" customHeight="1" thickBot="1" x14ac:dyDescent="0.3">
      <c r="A2" s="169"/>
      <c r="B2" s="170"/>
      <c r="C2" s="170"/>
      <c r="D2" s="170"/>
      <c r="E2" s="170"/>
      <c r="F2" s="170"/>
      <c r="G2" s="170"/>
      <c r="H2" s="170"/>
      <c r="I2" s="171"/>
    </row>
    <row r="3" spans="1:11" ht="15.75" thickBot="1" x14ac:dyDescent="0.3">
      <c r="A3" s="172" t="s">
        <v>212</v>
      </c>
      <c r="B3" s="173"/>
      <c r="C3" s="173"/>
      <c r="D3" s="173"/>
      <c r="E3" s="173"/>
      <c r="F3" s="173"/>
      <c r="G3" s="173"/>
      <c r="H3" s="173"/>
      <c r="I3" s="174"/>
    </row>
    <row r="4" spans="1:11" ht="15.75" thickBot="1" x14ac:dyDescent="0.3">
      <c r="A4" s="188"/>
      <c r="B4" s="189"/>
      <c r="C4" s="189"/>
      <c r="D4" s="189"/>
      <c r="E4" s="189"/>
      <c r="F4" s="189"/>
      <c r="G4" s="189"/>
      <c r="H4" s="189"/>
      <c r="I4" s="190"/>
    </row>
    <row r="5" spans="1:11" x14ac:dyDescent="0.25">
      <c r="A5" s="193" t="s">
        <v>309</v>
      </c>
      <c r="B5" s="194"/>
      <c r="C5" s="194"/>
      <c r="D5" s="194"/>
      <c r="E5" s="194"/>
      <c r="F5" s="194"/>
      <c r="G5" s="68"/>
      <c r="H5" s="191" t="s">
        <v>154</v>
      </c>
      <c r="I5" s="192"/>
    </row>
    <row r="6" spans="1:11" x14ac:dyDescent="0.25">
      <c r="A6" s="195" t="s">
        <v>224</v>
      </c>
      <c r="B6" s="196"/>
      <c r="C6" s="196"/>
      <c r="D6" s="196"/>
      <c r="E6" s="196"/>
      <c r="F6" s="197"/>
      <c r="G6" s="68"/>
      <c r="H6" s="191" t="s">
        <v>364</v>
      </c>
      <c r="I6" s="192"/>
    </row>
    <row r="7" spans="1:11" x14ac:dyDescent="0.25">
      <c r="A7" s="202" t="s">
        <v>310</v>
      </c>
      <c r="B7" s="203"/>
      <c r="C7" s="203"/>
      <c r="D7" s="204"/>
      <c r="E7" s="29" t="s">
        <v>155</v>
      </c>
      <c r="F7" s="268">
        <v>0.05</v>
      </c>
      <c r="G7" s="30"/>
      <c r="H7" s="200" t="s">
        <v>156</v>
      </c>
      <c r="I7" s="201"/>
    </row>
    <row r="8" spans="1:11" ht="28.5" customHeight="1" x14ac:dyDescent="0.25">
      <c r="A8" s="202" t="s">
        <v>311</v>
      </c>
      <c r="B8" s="203"/>
      <c r="C8" s="203"/>
      <c r="D8" s="204"/>
      <c r="E8" s="29" t="s">
        <v>157</v>
      </c>
      <c r="F8" s="31" t="s">
        <v>158</v>
      </c>
      <c r="G8" s="31"/>
      <c r="H8" s="29" t="s">
        <v>159</v>
      </c>
      <c r="I8" s="32" t="s">
        <v>160</v>
      </c>
    </row>
    <row r="9" spans="1:11" ht="15.75" thickBot="1" x14ac:dyDescent="0.3">
      <c r="A9" s="186" t="s">
        <v>225</v>
      </c>
      <c r="B9" s="187"/>
      <c r="C9" s="187"/>
      <c r="D9" s="187"/>
      <c r="E9" s="187"/>
      <c r="F9" s="187"/>
      <c r="G9" s="67"/>
      <c r="H9" s="33" t="s">
        <v>257</v>
      </c>
      <c r="I9" s="334">
        <v>0.29480000000000001</v>
      </c>
    </row>
    <row r="10" spans="1:11" ht="15.75" thickBot="1" x14ac:dyDescent="0.3">
      <c r="A10" s="161"/>
      <c r="B10" s="162"/>
      <c r="C10" s="162"/>
      <c r="D10" s="162"/>
      <c r="E10" s="162"/>
      <c r="F10" s="162"/>
      <c r="G10" s="162"/>
      <c r="H10" s="33" t="s">
        <v>258</v>
      </c>
      <c r="I10" s="336">
        <v>0.19500000000000001</v>
      </c>
    </row>
    <row r="11" spans="1:11" ht="15.75" thickBot="1" x14ac:dyDescent="0.3">
      <c r="A11" s="198"/>
      <c r="B11" s="199"/>
      <c r="C11" s="199"/>
      <c r="D11" s="199"/>
      <c r="E11" s="199"/>
      <c r="F11" s="199"/>
      <c r="G11" s="199"/>
      <c r="H11" s="199"/>
      <c r="I11" s="335"/>
    </row>
    <row r="12" spans="1:11" ht="67.5" customHeight="1" thickBot="1" x14ac:dyDescent="0.3">
      <c r="A12" s="34" t="s">
        <v>63</v>
      </c>
      <c r="B12" s="69" t="s">
        <v>140</v>
      </c>
      <c r="C12" s="69" t="s">
        <v>0</v>
      </c>
      <c r="D12" s="35" t="s">
        <v>129</v>
      </c>
      <c r="E12" s="35" t="s">
        <v>201</v>
      </c>
      <c r="F12" s="69" t="s">
        <v>199</v>
      </c>
      <c r="G12" s="69" t="s">
        <v>204</v>
      </c>
      <c r="H12" s="69" t="s">
        <v>200</v>
      </c>
      <c r="I12" s="36" t="s">
        <v>64</v>
      </c>
    </row>
    <row r="13" spans="1:11" x14ac:dyDescent="0.25">
      <c r="A13" s="205" t="s">
        <v>130</v>
      </c>
      <c r="B13" s="206"/>
      <c r="C13" s="206"/>
      <c r="D13" s="206"/>
      <c r="E13" s="206"/>
      <c r="F13" s="206"/>
      <c r="G13" s="206"/>
      <c r="H13" s="207"/>
      <c r="I13" s="37"/>
    </row>
    <row r="14" spans="1:11" x14ac:dyDescent="0.25">
      <c r="A14" s="38" t="s">
        <v>65</v>
      </c>
      <c r="B14" s="228"/>
      <c r="C14" s="39" t="s">
        <v>1</v>
      </c>
      <c r="D14" s="225"/>
      <c r="E14" s="226"/>
      <c r="F14" s="226"/>
      <c r="G14" s="226"/>
      <c r="H14" s="226"/>
      <c r="I14" s="227"/>
      <c r="K14" s="3"/>
    </row>
    <row r="15" spans="1:11" x14ac:dyDescent="0.25">
      <c r="A15" s="38" t="s">
        <v>66</v>
      </c>
      <c r="B15" s="182"/>
      <c r="C15" s="39" t="s">
        <v>142</v>
      </c>
      <c r="D15" s="178"/>
      <c r="E15" s="179"/>
      <c r="F15" s="179"/>
      <c r="G15" s="179"/>
      <c r="H15" s="179"/>
      <c r="I15" s="180"/>
    </row>
    <row r="16" spans="1:11" s="85" customFormat="1" x14ac:dyDescent="0.25">
      <c r="A16" s="81" t="s">
        <v>67</v>
      </c>
      <c r="B16" s="41" t="s">
        <v>202</v>
      </c>
      <c r="C16" s="44" t="s">
        <v>61</v>
      </c>
      <c r="D16" s="41" t="s">
        <v>10</v>
      </c>
      <c r="E16" s="45">
        <v>1</v>
      </c>
      <c r="F16" s="45">
        <v>204.65</v>
      </c>
      <c r="G16" s="82">
        <v>0</v>
      </c>
      <c r="H16" s="45">
        <f>F16</f>
        <v>204.65</v>
      </c>
      <c r="I16" s="83">
        <f>E16*H16</f>
        <v>204.65</v>
      </c>
      <c r="J16" s="84">
        <v>86.95</v>
      </c>
    </row>
    <row r="17" spans="1:15" ht="39" customHeight="1" x14ac:dyDescent="0.25">
      <c r="A17" s="81" t="s">
        <v>68</v>
      </c>
      <c r="B17" s="41" t="s">
        <v>161</v>
      </c>
      <c r="C17" s="44" t="s">
        <v>59</v>
      </c>
      <c r="D17" s="41" t="s">
        <v>8</v>
      </c>
      <c r="E17" s="45">
        <v>4.5</v>
      </c>
      <c r="F17" s="326">
        <v>485.38</v>
      </c>
      <c r="G17" s="101">
        <f t="shared" ref="G17:G19" si="0">$I$9</f>
        <v>0.29480000000000001</v>
      </c>
      <c r="H17" s="80">
        <f>ROUND(F17*(1+$I$9),2)</f>
        <v>628.47</v>
      </c>
      <c r="I17" s="43">
        <f>E17*H17</f>
        <v>2828.1150000000002</v>
      </c>
      <c r="J17" s="2">
        <v>726.5</v>
      </c>
    </row>
    <row r="18" spans="1:15" ht="27.75" customHeight="1" x14ac:dyDescent="0.25">
      <c r="A18" s="81" t="s">
        <v>69</v>
      </c>
      <c r="B18" s="41" t="s">
        <v>162</v>
      </c>
      <c r="C18" s="44" t="s">
        <v>133</v>
      </c>
      <c r="D18" s="41" t="s">
        <v>60</v>
      </c>
      <c r="E18" s="45">
        <v>2800</v>
      </c>
      <c r="F18" s="326">
        <v>0.59</v>
      </c>
      <c r="G18" s="101">
        <f t="shared" si="0"/>
        <v>0.29480000000000001</v>
      </c>
      <c r="H18" s="80">
        <f t="shared" ref="H18:H19" si="1">ROUND(F18*(1+$I$9),2)</f>
        <v>0.76</v>
      </c>
      <c r="I18" s="43">
        <f>E18*H18</f>
        <v>2128</v>
      </c>
      <c r="J18" s="2">
        <v>0.22</v>
      </c>
    </row>
    <row r="19" spans="1:15" s="4" customFormat="1" ht="25.5" customHeight="1" thickBot="1" x14ac:dyDescent="0.3">
      <c r="A19" s="81" t="s">
        <v>70</v>
      </c>
      <c r="B19" s="47" t="s">
        <v>203</v>
      </c>
      <c r="C19" s="48" t="s">
        <v>141</v>
      </c>
      <c r="D19" s="47" t="s">
        <v>10</v>
      </c>
      <c r="E19" s="49">
        <v>1</v>
      </c>
      <c r="F19" s="327">
        <v>1519.43</v>
      </c>
      <c r="G19" s="101">
        <f t="shared" si="0"/>
        <v>0.29480000000000001</v>
      </c>
      <c r="H19" s="80">
        <f t="shared" si="1"/>
        <v>1967.36</v>
      </c>
      <c r="I19" s="43">
        <f>E19*H19</f>
        <v>1967.36</v>
      </c>
      <c r="J19" s="2" t="s">
        <v>136</v>
      </c>
    </row>
    <row r="20" spans="1:15" ht="15.75" thickBot="1" x14ac:dyDescent="0.3">
      <c r="A20" s="183" t="s">
        <v>146</v>
      </c>
      <c r="B20" s="184"/>
      <c r="C20" s="184"/>
      <c r="D20" s="184"/>
      <c r="E20" s="184"/>
      <c r="F20" s="184"/>
      <c r="G20" s="184"/>
      <c r="H20" s="214"/>
      <c r="I20" s="50">
        <f>SUM(I16:I19)</f>
        <v>7128.125</v>
      </c>
    </row>
    <row r="21" spans="1:15" ht="22.5" customHeight="1" x14ac:dyDescent="0.25">
      <c r="A21" s="51" t="s">
        <v>71</v>
      </c>
      <c r="B21" s="216"/>
      <c r="C21" s="52" t="s">
        <v>134</v>
      </c>
      <c r="D21" s="217"/>
      <c r="E21" s="218"/>
      <c r="F21" s="218"/>
      <c r="G21" s="218"/>
      <c r="H21" s="218"/>
      <c r="I21" s="219"/>
      <c r="K21" s="5"/>
      <c r="L21" s="5"/>
    </row>
    <row r="22" spans="1:15" x14ac:dyDescent="0.25">
      <c r="A22" s="38" t="s">
        <v>72</v>
      </c>
      <c r="B22" s="182"/>
      <c r="C22" s="39" t="s">
        <v>2</v>
      </c>
      <c r="D22" s="178"/>
      <c r="E22" s="179"/>
      <c r="F22" s="179"/>
      <c r="G22" s="179"/>
      <c r="H22" s="179"/>
      <c r="I22" s="180"/>
      <c r="K22" s="5"/>
    </row>
    <row r="23" spans="1:15" x14ac:dyDescent="0.25">
      <c r="A23" s="40" t="s">
        <v>73</v>
      </c>
      <c r="B23" s="41" t="s">
        <v>163</v>
      </c>
      <c r="C23" s="44" t="s">
        <v>148</v>
      </c>
      <c r="D23" s="41" t="s">
        <v>10</v>
      </c>
      <c r="E23" s="53">
        <v>1</v>
      </c>
      <c r="F23" s="96">
        <v>792.09</v>
      </c>
      <c r="G23" s="101">
        <f t="shared" ref="G23:G42" si="2">$I$9</f>
        <v>0.29480000000000001</v>
      </c>
      <c r="H23" s="80">
        <f t="shared" ref="H23:H42" si="3">ROUND(F23*(1+$I$9),2)</f>
        <v>1025.5999999999999</v>
      </c>
      <c r="I23" s="43">
        <f t="shared" ref="I23:I42" si="4">E23*H23</f>
        <v>1025.5999999999999</v>
      </c>
      <c r="J23" s="2">
        <v>336.56</v>
      </c>
      <c r="K23" s="5"/>
    </row>
    <row r="24" spans="1:15" ht="25.5" x14ac:dyDescent="0.25">
      <c r="A24" s="40" t="s">
        <v>74</v>
      </c>
      <c r="B24" s="41" t="s">
        <v>164</v>
      </c>
      <c r="C24" s="44" t="s">
        <v>12</v>
      </c>
      <c r="D24" s="41" t="s">
        <v>13</v>
      </c>
      <c r="E24" s="53">
        <v>135</v>
      </c>
      <c r="F24" s="96">
        <v>24.81</v>
      </c>
      <c r="G24" s="101">
        <f t="shared" si="2"/>
        <v>0.29480000000000001</v>
      </c>
      <c r="H24" s="80">
        <f t="shared" si="3"/>
        <v>32.119999999999997</v>
      </c>
      <c r="I24" s="43">
        <f t="shared" si="4"/>
        <v>4336.2</v>
      </c>
      <c r="J24" s="2">
        <v>7.69</v>
      </c>
      <c r="K24" s="5"/>
    </row>
    <row r="25" spans="1:15" ht="25.5" x14ac:dyDescent="0.25">
      <c r="A25" s="40" t="s">
        <v>75</v>
      </c>
      <c r="B25" s="41" t="s">
        <v>165</v>
      </c>
      <c r="C25" s="44" t="s">
        <v>14</v>
      </c>
      <c r="D25" s="41" t="s">
        <v>13</v>
      </c>
      <c r="E25" s="53">
        <v>135</v>
      </c>
      <c r="F25" s="96">
        <v>6.5</v>
      </c>
      <c r="G25" s="101">
        <f t="shared" si="2"/>
        <v>0.29480000000000001</v>
      </c>
      <c r="H25" s="80">
        <f t="shared" si="3"/>
        <v>8.42</v>
      </c>
      <c r="I25" s="43">
        <f t="shared" si="4"/>
        <v>1136.7</v>
      </c>
      <c r="J25" s="2">
        <v>2.14</v>
      </c>
      <c r="K25" s="5"/>
    </row>
    <row r="26" spans="1:15" x14ac:dyDescent="0.25">
      <c r="A26" s="40" t="s">
        <v>76</v>
      </c>
      <c r="B26" s="41" t="s">
        <v>166</v>
      </c>
      <c r="C26" s="44" t="s">
        <v>15</v>
      </c>
      <c r="D26" s="41" t="s">
        <v>9</v>
      </c>
      <c r="E26" s="53">
        <v>10</v>
      </c>
      <c r="F26" s="96">
        <v>225.54</v>
      </c>
      <c r="G26" s="101">
        <f t="shared" si="2"/>
        <v>0.29480000000000001</v>
      </c>
      <c r="H26" s="80">
        <f t="shared" si="3"/>
        <v>292.02999999999997</v>
      </c>
      <c r="I26" s="43">
        <f t="shared" si="4"/>
        <v>2920.2999999999997</v>
      </c>
      <c r="J26" s="2">
        <v>69.62</v>
      </c>
      <c r="K26" s="5"/>
      <c r="O26" s="6"/>
    </row>
    <row r="27" spans="1:15" x14ac:dyDescent="0.25">
      <c r="A27" s="40" t="s">
        <v>77</v>
      </c>
      <c r="B27" s="41" t="s">
        <v>167</v>
      </c>
      <c r="C27" s="44" t="s">
        <v>16</v>
      </c>
      <c r="D27" s="41" t="s">
        <v>9</v>
      </c>
      <c r="E27" s="53">
        <v>20</v>
      </c>
      <c r="F27" s="96">
        <v>257.93</v>
      </c>
      <c r="G27" s="101">
        <f t="shared" si="2"/>
        <v>0.29480000000000001</v>
      </c>
      <c r="H27" s="80">
        <f t="shared" si="3"/>
        <v>333.97</v>
      </c>
      <c r="I27" s="43">
        <f t="shared" si="4"/>
        <v>6679.4000000000005</v>
      </c>
      <c r="J27" s="2">
        <v>81.38</v>
      </c>
      <c r="K27" s="7"/>
      <c r="L27" s="5"/>
      <c r="O27" s="6"/>
    </row>
    <row r="28" spans="1:15" x14ac:dyDescent="0.25">
      <c r="A28" s="40" t="s">
        <v>78</v>
      </c>
      <c r="B28" s="41" t="s">
        <v>168</v>
      </c>
      <c r="C28" s="44" t="s">
        <v>17</v>
      </c>
      <c r="D28" s="41" t="s">
        <v>9</v>
      </c>
      <c r="E28" s="53">
        <v>10</v>
      </c>
      <c r="F28" s="96">
        <v>266.02999999999997</v>
      </c>
      <c r="G28" s="101">
        <f t="shared" si="2"/>
        <v>0.29480000000000001</v>
      </c>
      <c r="H28" s="80">
        <f t="shared" si="3"/>
        <v>344.46</v>
      </c>
      <c r="I28" s="43">
        <f t="shared" si="4"/>
        <v>3444.6</v>
      </c>
      <c r="J28" s="2">
        <v>85.14</v>
      </c>
      <c r="O28" s="6"/>
    </row>
    <row r="29" spans="1:15" x14ac:dyDescent="0.25">
      <c r="A29" s="40" t="s">
        <v>79</v>
      </c>
      <c r="B29" s="41" t="s">
        <v>169</v>
      </c>
      <c r="C29" s="44" t="s">
        <v>18</v>
      </c>
      <c r="D29" s="41" t="s">
        <v>9</v>
      </c>
      <c r="E29" s="53">
        <v>100</v>
      </c>
      <c r="F29" s="96">
        <v>220.65</v>
      </c>
      <c r="G29" s="101">
        <f t="shared" si="2"/>
        <v>0.29480000000000001</v>
      </c>
      <c r="H29" s="80">
        <f t="shared" si="3"/>
        <v>285.7</v>
      </c>
      <c r="I29" s="43">
        <f t="shared" si="4"/>
        <v>28570</v>
      </c>
      <c r="J29" s="2">
        <v>80.849999999999994</v>
      </c>
      <c r="O29" s="6"/>
    </row>
    <row r="30" spans="1:15" x14ac:dyDescent="0.25">
      <c r="A30" s="40" t="s">
        <v>80</v>
      </c>
      <c r="B30" s="41" t="s">
        <v>170</v>
      </c>
      <c r="C30" s="44" t="s">
        <v>19</v>
      </c>
      <c r="D30" s="41" t="s">
        <v>9</v>
      </c>
      <c r="E30" s="53">
        <v>10</v>
      </c>
      <c r="F30" s="96">
        <v>223.8</v>
      </c>
      <c r="G30" s="101">
        <f t="shared" si="2"/>
        <v>0.29480000000000001</v>
      </c>
      <c r="H30" s="80">
        <f t="shared" si="3"/>
        <v>289.77999999999997</v>
      </c>
      <c r="I30" s="43">
        <f t="shared" si="4"/>
        <v>2897.7999999999997</v>
      </c>
      <c r="J30" s="2">
        <v>94.61</v>
      </c>
      <c r="K30" s="5"/>
      <c r="O30" s="6"/>
    </row>
    <row r="31" spans="1:15" ht="25.5" x14ac:dyDescent="0.25">
      <c r="A31" s="40" t="s">
        <v>81</v>
      </c>
      <c r="B31" s="41" t="s">
        <v>171</v>
      </c>
      <c r="C31" s="44" t="s">
        <v>20</v>
      </c>
      <c r="D31" s="41" t="s">
        <v>21</v>
      </c>
      <c r="E31" s="53">
        <v>4</v>
      </c>
      <c r="F31" s="96">
        <v>33.58</v>
      </c>
      <c r="G31" s="101">
        <f t="shared" si="2"/>
        <v>0.29480000000000001</v>
      </c>
      <c r="H31" s="80">
        <f t="shared" si="3"/>
        <v>43.48</v>
      </c>
      <c r="I31" s="43">
        <f t="shared" si="4"/>
        <v>173.92</v>
      </c>
      <c r="J31" s="2">
        <v>12.03</v>
      </c>
      <c r="K31" s="5"/>
      <c r="O31" s="3"/>
    </row>
    <row r="32" spans="1:15" x14ac:dyDescent="0.25">
      <c r="A32" s="40" t="s">
        <v>82</v>
      </c>
      <c r="B32" s="41" t="s">
        <v>172</v>
      </c>
      <c r="C32" s="44" t="s">
        <v>22</v>
      </c>
      <c r="D32" s="41" t="s">
        <v>11</v>
      </c>
      <c r="E32" s="53">
        <v>2</v>
      </c>
      <c r="F32" s="96">
        <v>294.76</v>
      </c>
      <c r="G32" s="101">
        <f t="shared" si="2"/>
        <v>0.29480000000000001</v>
      </c>
      <c r="H32" s="80">
        <f t="shared" si="3"/>
        <v>381.66</v>
      </c>
      <c r="I32" s="43">
        <f t="shared" si="4"/>
        <v>763.32</v>
      </c>
      <c r="J32" s="2">
        <v>91.85</v>
      </c>
      <c r="K32" s="5"/>
    </row>
    <row r="33" spans="1:11" ht="25.5" x14ac:dyDescent="0.25">
      <c r="A33" s="40" t="s">
        <v>83</v>
      </c>
      <c r="B33" s="41" t="s">
        <v>173</v>
      </c>
      <c r="C33" s="44" t="s">
        <v>23</v>
      </c>
      <c r="D33" s="41" t="s">
        <v>9</v>
      </c>
      <c r="E33" s="53">
        <v>4</v>
      </c>
      <c r="F33" s="96">
        <v>68.33</v>
      </c>
      <c r="G33" s="101">
        <f t="shared" si="2"/>
        <v>0.29480000000000001</v>
      </c>
      <c r="H33" s="80">
        <f t="shared" si="3"/>
        <v>88.47</v>
      </c>
      <c r="I33" s="43">
        <f t="shared" si="4"/>
        <v>353.88</v>
      </c>
      <c r="J33" s="2">
        <v>17.52</v>
      </c>
      <c r="K33" s="5"/>
    </row>
    <row r="34" spans="1:11" x14ac:dyDescent="0.25">
      <c r="A34" s="40" t="s">
        <v>84</v>
      </c>
      <c r="B34" s="41" t="s">
        <v>174</v>
      </c>
      <c r="C34" s="44" t="s">
        <v>24</v>
      </c>
      <c r="D34" s="41" t="s">
        <v>9</v>
      </c>
      <c r="E34" s="53">
        <v>10</v>
      </c>
      <c r="F34" s="96">
        <v>30.55</v>
      </c>
      <c r="G34" s="101">
        <f t="shared" si="2"/>
        <v>0.29480000000000001</v>
      </c>
      <c r="H34" s="80">
        <f t="shared" si="3"/>
        <v>39.56</v>
      </c>
      <c r="I34" s="43">
        <f t="shared" si="4"/>
        <v>395.6</v>
      </c>
      <c r="J34" s="2">
        <v>13.87</v>
      </c>
      <c r="K34" s="5"/>
    </row>
    <row r="35" spans="1:11" ht="25.5" x14ac:dyDescent="0.25">
      <c r="A35" s="40" t="s">
        <v>85</v>
      </c>
      <c r="B35" s="41" t="s">
        <v>175</v>
      </c>
      <c r="C35" s="44" t="s">
        <v>25</v>
      </c>
      <c r="D35" s="41" t="s">
        <v>10</v>
      </c>
      <c r="E35" s="53">
        <v>1</v>
      </c>
      <c r="F35" s="96">
        <v>998.25</v>
      </c>
      <c r="G35" s="101">
        <f t="shared" si="2"/>
        <v>0.29480000000000001</v>
      </c>
      <c r="H35" s="80">
        <f t="shared" si="3"/>
        <v>1292.53</v>
      </c>
      <c r="I35" s="43">
        <f t="shared" si="4"/>
        <v>1292.53</v>
      </c>
      <c r="J35" s="2">
        <v>474</v>
      </c>
      <c r="K35" s="5"/>
    </row>
    <row r="36" spans="1:11" x14ac:dyDescent="0.25">
      <c r="A36" s="40" t="s">
        <v>86</v>
      </c>
      <c r="B36" s="41" t="s">
        <v>176</v>
      </c>
      <c r="C36" s="44" t="s">
        <v>26</v>
      </c>
      <c r="D36" s="41" t="s">
        <v>10</v>
      </c>
      <c r="E36" s="53">
        <v>1</v>
      </c>
      <c r="F36" s="96">
        <v>97.55</v>
      </c>
      <c r="G36" s="101">
        <f t="shared" si="2"/>
        <v>0.29480000000000001</v>
      </c>
      <c r="H36" s="80">
        <f t="shared" si="3"/>
        <v>126.31</v>
      </c>
      <c r="I36" s="43">
        <f t="shared" si="4"/>
        <v>126.31</v>
      </c>
      <c r="J36" s="2">
        <v>39.950000000000003</v>
      </c>
      <c r="K36" s="5"/>
    </row>
    <row r="37" spans="1:11" x14ac:dyDescent="0.25">
      <c r="A37" s="40" t="s">
        <v>87</v>
      </c>
      <c r="B37" s="41" t="s">
        <v>177</v>
      </c>
      <c r="C37" s="44" t="s">
        <v>27</v>
      </c>
      <c r="D37" s="41" t="s">
        <v>9</v>
      </c>
      <c r="E37" s="53">
        <v>100</v>
      </c>
      <c r="F37" s="96">
        <v>10.36</v>
      </c>
      <c r="G37" s="101">
        <f t="shared" si="2"/>
        <v>0.29480000000000001</v>
      </c>
      <c r="H37" s="80">
        <f t="shared" si="3"/>
        <v>13.41</v>
      </c>
      <c r="I37" s="43">
        <f t="shared" si="4"/>
        <v>1341</v>
      </c>
      <c r="J37" s="2">
        <v>3.43</v>
      </c>
      <c r="K37" s="5"/>
    </row>
    <row r="38" spans="1:11" ht="25.5" x14ac:dyDescent="0.25">
      <c r="A38" s="40" t="s">
        <v>88</v>
      </c>
      <c r="B38" s="41" t="s">
        <v>178</v>
      </c>
      <c r="C38" s="44" t="s">
        <v>28</v>
      </c>
      <c r="D38" s="41" t="s">
        <v>9</v>
      </c>
      <c r="E38" s="53">
        <v>30</v>
      </c>
      <c r="F38" s="96">
        <v>90.47</v>
      </c>
      <c r="G38" s="101">
        <f t="shared" si="2"/>
        <v>0.29480000000000001</v>
      </c>
      <c r="H38" s="80">
        <f t="shared" si="3"/>
        <v>117.14</v>
      </c>
      <c r="I38" s="43">
        <f t="shared" si="4"/>
        <v>3514.2</v>
      </c>
      <c r="J38" s="2">
        <v>25.34</v>
      </c>
      <c r="K38" s="5"/>
    </row>
    <row r="39" spans="1:11" s="85" customFormat="1" x14ac:dyDescent="0.25">
      <c r="A39" s="81" t="s">
        <v>89</v>
      </c>
      <c r="B39" s="41" t="s">
        <v>179</v>
      </c>
      <c r="C39" s="44" t="s">
        <v>29</v>
      </c>
      <c r="D39" s="41" t="s">
        <v>30</v>
      </c>
      <c r="E39" s="53">
        <v>30</v>
      </c>
      <c r="F39" s="94">
        <v>314.55</v>
      </c>
      <c r="G39" s="101">
        <f t="shared" si="2"/>
        <v>0.29480000000000001</v>
      </c>
      <c r="H39" s="80">
        <f t="shared" si="3"/>
        <v>407.28</v>
      </c>
      <c r="I39" s="83">
        <f t="shared" si="4"/>
        <v>12218.4</v>
      </c>
      <c r="J39" s="84" t="s">
        <v>137</v>
      </c>
      <c r="K39" s="86"/>
    </row>
    <row r="40" spans="1:11" x14ac:dyDescent="0.25">
      <c r="A40" s="40" t="s">
        <v>90</v>
      </c>
      <c r="B40" s="41" t="s">
        <v>180</v>
      </c>
      <c r="C40" s="44" t="s">
        <v>31</v>
      </c>
      <c r="D40" s="41" t="s">
        <v>10</v>
      </c>
      <c r="E40" s="53">
        <v>1</v>
      </c>
      <c r="F40" s="96">
        <v>50.09</v>
      </c>
      <c r="G40" s="101">
        <f t="shared" si="2"/>
        <v>0.29480000000000001</v>
      </c>
      <c r="H40" s="80">
        <f t="shared" si="3"/>
        <v>64.86</v>
      </c>
      <c r="I40" s="43">
        <f t="shared" si="4"/>
        <v>64.86</v>
      </c>
      <c r="J40" s="2">
        <v>22.56</v>
      </c>
      <c r="K40" s="5"/>
    </row>
    <row r="41" spans="1:11" x14ac:dyDescent="0.25">
      <c r="A41" s="40" t="s">
        <v>91</v>
      </c>
      <c r="B41" s="41" t="s">
        <v>181</v>
      </c>
      <c r="C41" s="44" t="s">
        <v>32</v>
      </c>
      <c r="D41" s="41" t="s">
        <v>10</v>
      </c>
      <c r="E41" s="53">
        <v>1</v>
      </c>
      <c r="F41" s="96">
        <v>384.46</v>
      </c>
      <c r="G41" s="101">
        <f t="shared" si="2"/>
        <v>0.29480000000000001</v>
      </c>
      <c r="H41" s="80">
        <f t="shared" si="3"/>
        <v>497.8</v>
      </c>
      <c r="I41" s="43">
        <f t="shared" si="4"/>
        <v>497.8</v>
      </c>
      <c r="J41" s="2">
        <v>272.14999999999998</v>
      </c>
      <c r="K41" s="5"/>
    </row>
    <row r="42" spans="1:11" ht="15.75" thickBot="1" x14ac:dyDescent="0.3">
      <c r="A42" s="46" t="s">
        <v>92</v>
      </c>
      <c r="B42" s="47" t="s">
        <v>182</v>
      </c>
      <c r="C42" s="54" t="s">
        <v>33</v>
      </c>
      <c r="D42" s="47" t="s">
        <v>10</v>
      </c>
      <c r="E42" s="55">
        <v>1</v>
      </c>
      <c r="F42" s="100">
        <v>125.79</v>
      </c>
      <c r="G42" s="101">
        <f t="shared" si="2"/>
        <v>0.29480000000000001</v>
      </c>
      <c r="H42" s="80">
        <f t="shared" si="3"/>
        <v>162.87</v>
      </c>
      <c r="I42" s="43">
        <f t="shared" si="4"/>
        <v>162.87</v>
      </c>
      <c r="J42" s="2">
        <v>81.459999999999994</v>
      </c>
      <c r="K42" s="5"/>
    </row>
    <row r="43" spans="1:11" ht="15.75" thickBot="1" x14ac:dyDescent="0.3">
      <c r="A43" s="183" t="s">
        <v>147</v>
      </c>
      <c r="B43" s="184"/>
      <c r="C43" s="184"/>
      <c r="D43" s="184"/>
      <c r="E43" s="184"/>
      <c r="F43" s="184"/>
      <c r="G43" s="184"/>
      <c r="H43" s="185"/>
      <c r="I43" s="99">
        <f>SUM(I23:I42)</f>
        <v>71915.289999999994</v>
      </c>
      <c r="K43" s="5"/>
    </row>
    <row r="44" spans="1:11" ht="18" customHeight="1" x14ac:dyDescent="0.25">
      <c r="A44" s="51" t="s">
        <v>93</v>
      </c>
      <c r="B44" s="181"/>
      <c r="C44" s="52" t="s">
        <v>7</v>
      </c>
      <c r="D44" s="175"/>
      <c r="E44" s="176"/>
      <c r="F44" s="176"/>
      <c r="G44" s="176"/>
      <c r="H44" s="176"/>
      <c r="I44" s="177"/>
      <c r="K44" s="5"/>
    </row>
    <row r="45" spans="1:11" x14ac:dyDescent="0.25">
      <c r="A45" s="38" t="s">
        <v>94</v>
      </c>
      <c r="B45" s="182"/>
      <c r="C45" s="39" t="s">
        <v>2</v>
      </c>
      <c r="D45" s="178"/>
      <c r="E45" s="179"/>
      <c r="F45" s="179"/>
      <c r="G45" s="179"/>
      <c r="H45" s="179"/>
      <c r="I45" s="180"/>
      <c r="K45" s="5"/>
    </row>
    <row r="46" spans="1:11" x14ac:dyDescent="0.25">
      <c r="A46" s="40" t="s">
        <v>95</v>
      </c>
      <c r="B46" s="41" t="s">
        <v>187</v>
      </c>
      <c r="C46" s="44" t="s">
        <v>34</v>
      </c>
      <c r="D46" s="41" t="s">
        <v>8</v>
      </c>
      <c r="E46" s="53">
        <v>25</v>
      </c>
      <c r="F46" s="97">
        <v>5.81</v>
      </c>
      <c r="G46" s="101">
        <f t="shared" ref="G46:G53" si="5">$I$9</f>
        <v>0.29480000000000001</v>
      </c>
      <c r="H46" s="80">
        <f t="shared" ref="H46:H58" si="6">ROUND(F46*(1+$I$9),2)</f>
        <v>7.52</v>
      </c>
      <c r="I46" s="43">
        <f t="shared" ref="I46:I60" si="7">E46*H46</f>
        <v>188</v>
      </c>
      <c r="J46" s="2">
        <v>2.4900000000000002</v>
      </c>
      <c r="K46" s="5"/>
    </row>
    <row r="47" spans="1:11" x14ac:dyDescent="0.25">
      <c r="A47" s="40" t="s">
        <v>96</v>
      </c>
      <c r="B47" s="41" t="s">
        <v>184</v>
      </c>
      <c r="C47" s="44" t="s">
        <v>35</v>
      </c>
      <c r="D47" s="41" t="s">
        <v>8</v>
      </c>
      <c r="E47" s="53">
        <v>25</v>
      </c>
      <c r="F47" s="97">
        <v>6.36</v>
      </c>
      <c r="G47" s="101">
        <f t="shared" si="5"/>
        <v>0.29480000000000001</v>
      </c>
      <c r="H47" s="80">
        <f t="shared" si="6"/>
        <v>8.23</v>
      </c>
      <c r="I47" s="43">
        <f t="shared" si="7"/>
        <v>205.75</v>
      </c>
      <c r="J47" s="2">
        <v>2.7</v>
      </c>
      <c r="K47" s="5"/>
    </row>
    <row r="48" spans="1:11" x14ac:dyDescent="0.25">
      <c r="A48" s="40" t="s">
        <v>97</v>
      </c>
      <c r="B48" s="41" t="s">
        <v>188</v>
      </c>
      <c r="C48" s="44" t="s">
        <v>36</v>
      </c>
      <c r="D48" s="41" t="s">
        <v>10</v>
      </c>
      <c r="E48" s="53">
        <v>1</v>
      </c>
      <c r="F48" s="97">
        <v>160.53</v>
      </c>
      <c r="G48" s="101">
        <f t="shared" si="5"/>
        <v>0.29480000000000001</v>
      </c>
      <c r="H48" s="80">
        <f t="shared" si="6"/>
        <v>207.85</v>
      </c>
      <c r="I48" s="43">
        <f t="shared" si="7"/>
        <v>207.85</v>
      </c>
      <c r="J48" s="2">
        <v>59.27</v>
      </c>
      <c r="K48" s="5"/>
    </row>
    <row r="49" spans="1:13" s="4" customFormat="1" x14ac:dyDescent="0.25">
      <c r="A49" s="40" t="s">
        <v>98</v>
      </c>
      <c r="B49" s="41" t="s">
        <v>189</v>
      </c>
      <c r="C49" s="44" t="s">
        <v>37</v>
      </c>
      <c r="D49" s="41" t="s">
        <v>9</v>
      </c>
      <c r="E49" s="53">
        <v>6</v>
      </c>
      <c r="F49" s="97">
        <v>3.14</v>
      </c>
      <c r="G49" s="101">
        <f t="shared" si="5"/>
        <v>0.29480000000000001</v>
      </c>
      <c r="H49" s="80">
        <f t="shared" si="6"/>
        <v>4.07</v>
      </c>
      <c r="I49" s="43">
        <f t="shared" si="7"/>
        <v>24.42</v>
      </c>
      <c r="J49" s="2">
        <v>0.93</v>
      </c>
      <c r="K49" s="8"/>
      <c r="L49" s="9"/>
    </row>
    <row r="50" spans="1:13" ht="25.5" x14ac:dyDescent="0.25">
      <c r="A50" s="40" t="s">
        <v>99</v>
      </c>
      <c r="B50" s="41" t="s">
        <v>190</v>
      </c>
      <c r="C50" s="44" t="s">
        <v>38</v>
      </c>
      <c r="D50" s="41" t="s">
        <v>9</v>
      </c>
      <c r="E50" s="53">
        <v>6</v>
      </c>
      <c r="F50" s="97">
        <v>15.39</v>
      </c>
      <c r="G50" s="101">
        <f t="shared" si="5"/>
        <v>0.29480000000000001</v>
      </c>
      <c r="H50" s="80">
        <f t="shared" si="6"/>
        <v>19.93</v>
      </c>
      <c r="I50" s="43">
        <f t="shared" si="7"/>
        <v>119.58</v>
      </c>
      <c r="J50" s="2">
        <v>6.6</v>
      </c>
      <c r="K50" s="10"/>
      <c r="L50" s="10"/>
    </row>
    <row r="51" spans="1:13" s="4" customFormat="1" ht="25.5" x14ac:dyDescent="0.25">
      <c r="A51" s="40" t="s">
        <v>100</v>
      </c>
      <c r="B51" s="41" t="s">
        <v>191</v>
      </c>
      <c r="C51" s="44" t="s">
        <v>138</v>
      </c>
      <c r="D51" s="41" t="s">
        <v>10</v>
      </c>
      <c r="E51" s="53">
        <v>1</v>
      </c>
      <c r="F51" s="97">
        <v>585.45000000000005</v>
      </c>
      <c r="G51" s="101">
        <f t="shared" si="5"/>
        <v>0.29480000000000001</v>
      </c>
      <c r="H51" s="80">
        <f t="shared" si="6"/>
        <v>758.04</v>
      </c>
      <c r="I51" s="43">
        <f t="shared" si="7"/>
        <v>758.04</v>
      </c>
      <c r="J51" s="2">
        <v>255.86</v>
      </c>
      <c r="K51" s="11"/>
    </row>
    <row r="52" spans="1:13" s="85" customFormat="1" x14ac:dyDescent="0.25">
      <c r="A52" s="81" t="s">
        <v>101</v>
      </c>
      <c r="B52" s="41" t="s">
        <v>214</v>
      </c>
      <c r="C52" s="44" t="s">
        <v>39</v>
      </c>
      <c r="D52" s="41" t="s">
        <v>30</v>
      </c>
      <c r="E52" s="53">
        <v>100</v>
      </c>
      <c r="F52" s="97">
        <v>58.41</v>
      </c>
      <c r="G52" s="101">
        <f t="shared" si="5"/>
        <v>0.29480000000000001</v>
      </c>
      <c r="H52" s="80">
        <f>ROUND(F52*(1+$I$10),2)</f>
        <v>69.8</v>
      </c>
      <c r="I52" s="83">
        <f t="shared" si="7"/>
        <v>6980</v>
      </c>
      <c r="J52" s="84">
        <v>19.7</v>
      </c>
    </row>
    <row r="53" spans="1:13" x14ac:dyDescent="0.25">
      <c r="A53" s="40" t="s">
        <v>102</v>
      </c>
      <c r="B53" s="41" t="s">
        <v>192</v>
      </c>
      <c r="C53" s="44" t="s">
        <v>40</v>
      </c>
      <c r="D53" s="41" t="s">
        <v>10</v>
      </c>
      <c r="E53" s="53">
        <v>1</v>
      </c>
      <c r="F53" s="95">
        <v>1750.95</v>
      </c>
      <c r="G53" s="101">
        <f t="shared" si="5"/>
        <v>0.29480000000000001</v>
      </c>
      <c r="H53" s="80">
        <f t="shared" si="6"/>
        <v>2267.13</v>
      </c>
      <c r="I53" s="43">
        <f t="shared" si="7"/>
        <v>2267.13</v>
      </c>
      <c r="J53" s="2">
        <v>663.43</v>
      </c>
      <c r="K53" s="5"/>
      <c r="L53" s="3"/>
    </row>
    <row r="54" spans="1:13" s="85" customFormat="1" ht="36" customHeight="1" x14ac:dyDescent="0.25">
      <c r="A54" s="81" t="s">
        <v>103</v>
      </c>
      <c r="B54" s="41" t="s">
        <v>255</v>
      </c>
      <c r="C54" s="44" t="s">
        <v>256</v>
      </c>
      <c r="D54" s="41" t="s">
        <v>30</v>
      </c>
      <c r="E54" s="53">
        <v>6</v>
      </c>
      <c r="F54" s="267">
        <v>27.75</v>
      </c>
      <c r="G54" s="102">
        <f>$I$10</f>
        <v>0.19500000000000001</v>
      </c>
      <c r="H54" s="80">
        <f>ROUND(F54*(1+$I$10),2)</f>
        <v>33.159999999999997</v>
      </c>
      <c r="I54" s="83">
        <f t="shared" si="7"/>
        <v>198.95999999999998</v>
      </c>
      <c r="J54" s="84">
        <v>2.13</v>
      </c>
      <c r="K54" s="86"/>
      <c r="L54" s="87"/>
    </row>
    <row r="55" spans="1:13" s="85" customFormat="1" x14ac:dyDescent="0.25">
      <c r="A55" s="81" t="s">
        <v>104</v>
      </c>
      <c r="B55" s="41" t="s">
        <v>215</v>
      </c>
      <c r="C55" s="44" t="s">
        <v>41</v>
      </c>
      <c r="D55" s="41" t="s">
        <v>30</v>
      </c>
      <c r="E55" s="53">
        <v>224</v>
      </c>
      <c r="F55" s="97">
        <v>1.92</v>
      </c>
      <c r="G55" s="102">
        <f t="shared" ref="G55:G60" si="8">$I$10</f>
        <v>0.19500000000000001</v>
      </c>
      <c r="H55" s="80">
        <f t="shared" ref="H55:H60" si="9">ROUND(F55*(1+$I$10),2)</f>
        <v>2.29</v>
      </c>
      <c r="I55" s="83">
        <f t="shared" si="7"/>
        <v>512.96</v>
      </c>
      <c r="J55" s="84">
        <v>0.7</v>
      </c>
      <c r="K55" s="86"/>
      <c r="L55" s="87"/>
    </row>
    <row r="56" spans="1:13" s="85" customFormat="1" x14ac:dyDescent="0.25">
      <c r="A56" s="81" t="s">
        <v>105</v>
      </c>
      <c r="B56" s="41" t="s">
        <v>216</v>
      </c>
      <c r="C56" s="44" t="s">
        <v>42</v>
      </c>
      <c r="D56" s="41" t="s">
        <v>30</v>
      </c>
      <c r="E56" s="53">
        <v>336</v>
      </c>
      <c r="F56" s="97">
        <v>9.8000000000000007</v>
      </c>
      <c r="G56" s="102">
        <f t="shared" si="8"/>
        <v>0.19500000000000001</v>
      </c>
      <c r="H56" s="80">
        <f t="shared" si="9"/>
        <v>11.71</v>
      </c>
      <c r="I56" s="83">
        <f t="shared" si="7"/>
        <v>3934.5600000000004</v>
      </c>
      <c r="J56" s="84">
        <v>2.98</v>
      </c>
      <c r="K56" s="86"/>
      <c r="L56" s="87"/>
    </row>
    <row r="57" spans="1:13" s="85" customFormat="1" x14ac:dyDescent="0.25">
      <c r="A57" s="81" t="s">
        <v>106</v>
      </c>
      <c r="B57" s="41" t="s">
        <v>217</v>
      </c>
      <c r="C57" s="44" t="s">
        <v>43</v>
      </c>
      <c r="D57" s="41" t="s">
        <v>44</v>
      </c>
      <c r="E57" s="53">
        <v>17</v>
      </c>
      <c r="F57" s="97">
        <v>22.92</v>
      </c>
      <c r="G57" s="102">
        <f t="shared" si="8"/>
        <v>0.19500000000000001</v>
      </c>
      <c r="H57" s="80">
        <f t="shared" si="9"/>
        <v>27.39</v>
      </c>
      <c r="I57" s="83">
        <f t="shared" si="7"/>
        <v>465.63</v>
      </c>
      <c r="J57" s="84">
        <v>4.3499999999999996</v>
      </c>
      <c r="K57" s="86"/>
      <c r="L57" s="87"/>
    </row>
    <row r="58" spans="1:13" s="14" customFormat="1" x14ac:dyDescent="0.2">
      <c r="A58" s="40" t="s">
        <v>107</v>
      </c>
      <c r="B58" s="41" t="s">
        <v>193</v>
      </c>
      <c r="C58" s="44" t="s">
        <v>139</v>
      </c>
      <c r="D58" s="41" t="s">
        <v>10</v>
      </c>
      <c r="E58" s="53">
        <v>1</v>
      </c>
      <c r="F58" s="95">
        <v>2167.73</v>
      </c>
      <c r="G58" s="101">
        <f t="shared" ref="G58" si="10">$I$9</f>
        <v>0.29480000000000001</v>
      </c>
      <c r="H58" s="80">
        <f t="shared" si="6"/>
        <v>2806.78</v>
      </c>
      <c r="I58" s="43">
        <f t="shared" si="7"/>
        <v>2806.78</v>
      </c>
      <c r="J58" s="2">
        <v>982.91</v>
      </c>
      <c r="K58" s="12"/>
      <c r="L58" s="13"/>
    </row>
    <row r="59" spans="1:13" s="85" customFormat="1" ht="25.5" x14ac:dyDescent="0.25">
      <c r="A59" s="81" t="s">
        <v>108</v>
      </c>
      <c r="B59" s="41" t="s">
        <v>211</v>
      </c>
      <c r="C59" s="44" t="s">
        <v>3</v>
      </c>
      <c r="D59" s="41" t="s">
        <v>4</v>
      </c>
      <c r="E59" s="53">
        <v>1</v>
      </c>
      <c r="F59" s="94">
        <v>9054.89</v>
      </c>
      <c r="G59" s="102">
        <f t="shared" si="8"/>
        <v>0.19500000000000001</v>
      </c>
      <c r="H59" s="80">
        <f t="shared" si="9"/>
        <v>10820.59</v>
      </c>
      <c r="I59" s="83">
        <f t="shared" si="7"/>
        <v>10820.59</v>
      </c>
      <c r="J59" s="84" t="s">
        <v>137</v>
      </c>
      <c r="K59" s="86"/>
      <c r="L59" s="87"/>
    </row>
    <row r="60" spans="1:13" s="85" customFormat="1" ht="26.25" thickBot="1" x14ac:dyDescent="0.3">
      <c r="A60" s="88" t="s">
        <v>109</v>
      </c>
      <c r="B60" s="41" t="s">
        <v>211</v>
      </c>
      <c r="C60" s="54" t="s">
        <v>153</v>
      </c>
      <c r="D60" s="47" t="s">
        <v>4</v>
      </c>
      <c r="E60" s="55">
        <v>1</v>
      </c>
      <c r="F60" s="93">
        <v>4267.57</v>
      </c>
      <c r="G60" s="102">
        <f t="shared" si="8"/>
        <v>0.19500000000000001</v>
      </c>
      <c r="H60" s="80">
        <f t="shared" si="9"/>
        <v>5099.75</v>
      </c>
      <c r="I60" s="83">
        <f t="shared" si="7"/>
        <v>5099.75</v>
      </c>
      <c r="J60" s="84" t="s">
        <v>137</v>
      </c>
      <c r="K60" s="86"/>
      <c r="L60" s="87"/>
    </row>
    <row r="61" spans="1:13" ht="15.75" thickBot="1" x14ac:dyDescent="0.3">
      <c r="A61" s="56"/>
      <c r="B61" s="57"/>
      <c r="C61" s="224" t="s">
        <v>149</v>
      </c>
      <c r="D61" s="224"/>
      <c r="E61" s="224"/>
      <c r="F61" s="224"/>
      <c r="G61" s="224"/>
      <c r="H61" s="224"/>
      <c r="I61" s="50">
        <f>SUM(I46:I60)</f>
        <v>34590</v>
      </c>
      <c r="K61" s="5"/>
      <c r="L61" s="3"/>
    </row>
    <row r="62" spans="1:13" x14ac:dyDescent="0.25">
      <c r="A62" s="51" t="s">
        <v>110</v>
      </c>
      <c r="B62" s="181"/>
      <c r="C62" s="52" t="s">
        <v>5</v>
      </c>
      <c r="D62" s="175"/>
      <c r="E62" s="176"/>
      <c r="F62" s="176"/>
      <c r="G62" s="176"/>
      <c r="H62" s="176"/>
      <c r="I62" s="177"/>
    </row>
    <row r="63" spans="1:13" x14ac:dyDescent="0.25">
      <c r="A63" s="38" t="s">
        <v>111</v>
      </c>
      <c r="B63" s="182"/>
      <c r="C63" s="39" t="s">
        <v>2</v>
      </c>
      <c r="D63" s="178"/>
      <c r="E63" s="179"/>
      <c r="F63" s="179"/>
      <c r="G63" s="179"/>
      <c r="H63" s="179"/>
      <c r="I63" s="180"/>
      <c r="K63" s="5"/>
      <c r="M63" s="15"/>
    </row>
    <row r="64" spans="1:13" x14ac:dyDescent="0.25">
      <c r="A64" s="40" t="s">
        <v>112</v>
      </c>
      <c r="B64" s="41" t="s">
        <v>186</v>
      </c>
      <c r="C64" s="44" t="s">
        <v>45</v>
      </c>
      <c r="D64" s="41" t="s">
        <v>13</v>
      </c>
      <c r="E64" s="53">
        <v>0.245</v>
      </c>
      <c r="F64" s="98">
        <v>1571.39</v>
      </c>
      <c r="G64" s="101">
        <f t="shared" ref="G64:G72" si="11">$I$9</f>
        <v>0.29480000000000001</v>
      </c>
      <c r="H64" s="80">
        <f t="shared" ref="H64:H72" si="12">ROUND(F64*(1+$I$9),2)</f>
        <v>2034.64</v>
      </c>
      <c r="I64" s="43">
        <f t="shared" ref="I64:I72" si="13">E64*H64</f>
        <v>498.48680000000002</v>
      </c>
      <c r="J64" s="2">
        <v>679.74</v>
      </c>
      <c r="K64" s="5"/>
      <c r="M64" s="15"/>
    </row>
    <row r="65" spans="1:13" x14ac:dyDescent="0.25">
      <c r="A65" s="40" t="s">
        <v>113</v>
      </c>
      <c r="B65" s="41" t="s">
        <v>184</v>
      </c>
      <c r="C65" s="44" t="s">
        <v>35</v>
      </c>
      <c r="D65" s="41" t="s">
        <v>8</v>
      </c>
      <c r="E65" s="53">
        <v>55</v>
      </c>
      <c r="F65" s="97">
        <v>6.36</v>
      </c>
      <c r="G65" s="101">
        <f t="shared" si="11"/>
        <v>0.29480000000000001</v>
      </c>
      <c r="H65" s="80">
        <f t="shared" si="12"/>
        <v>8.23</v>
      </c>
      <c r="I65" s="43">
        <f t="shared" si="13"/>
        <v>452.65000000000003</v>
      </c>
      <c r="J65" s="2">
        <v>2.7</v>
      </c>
      <c r="K65" s="5"/>
      <c r="M65" s="15"/>
    </row>
    <row r="66" spans="1:13" ht="25.5" x14ac:dyDescent="0.25">
      <c r="A66" s="40" t="s">
        <v>114</v>
      </c>
      <c r="B66" s="41" t="s">
        <v>304</v>
      </c>
      <c r="C66" s="44" t="s">
        <v>305</v>
      </c>
      <c r="D66" s="41" t="s">
        <v>8</v>
      </c>
      <c r="E66" s="53">
        <v>55.5</v>
      </c>
      <c r="F66" s="97">
        <v>10.26</v>
      </c>
      <c r="G66" s="101">
        <f t="shared" si="11"/>
        <v>0.29480000000000001</v>
      </c>
      <c r="H66" s="80">
        <f t="shared" si="12"/>
        <v>13.28</v>
      </c>
      <c r="I66" s="43">
        <f t="shared" si="13"/>
        <v>737.04</v>
      </c>
      <c r="K66" s="5"/>
      <c r="M66" s="15"/>
    </row>
    <row r="67" spans="1:13" x14ac:dyDescent="0.25">
      <c r="A67" s="40" t="s">
        <v>115</v>
      </c>
      <c r="B67" s="41" t="s">
        <v>194</v>
      </c>
      <c r="C67" s="44" t="s">
        <v>46</v>
      </c>
      <c r="D67" s="41" t="s">
        <v>11</v>
      </c>
      <c r="E67" s="53">
        <v>44.1</v>
      </c>
      <c r="F67" s="97">
        <v>42.38</v>
      </c>
      <c r="G67" s="101">
        <f t="shared" si="11"/>
        <v>0.29480000000000001</v>
      </c>
      <c r="H67" s="80">
        <f t="shared" si="12"/>
        <v>54.87</v>
      </c>
      <c r="I67" s="43">
        <f t="shared" si="13"/>
        <v>2419.7669999999998</v>
      </c>
      <c r="J67" s="2">
        <v>27.03</v>
      </c>
      <c r="K67" s="5"/>
      <c r="M67" s="15"/>
    </row>
    <row r="68" spans="1:13" s="18" customFormat="1" x14ac:dyDescent="0.25">
      <c r="A68" s="40" t="s">
        <v>116</v>
      </c>
      <c r="B68" s="41" t="s">
        <v>207</v>
      </c>
      <c r="C68" s="44" t="s">
        <v>253</v>
      </c>
      <c r="D68" s="41" t="s">
        <v>8</v>
      </c>
      <c r="E68" s="53">
        <v>73.5</v>
      </c>
      <c r="F68" s="97">
        <v>7.94</v>
      </c>
      <c r="G68" s="101">
        <f t="shared" si="11"/>
        <v>0.29480000000000001</v>
      </c>
      <c r="H68" s="80">
        <f t="shared" si="12"/>
        <v>10.28</v>
      </c>
      <c r="I68" s="43">
        <f t="shared" si="13"/>
        <v>755.57999999999993</v>
      </c>
      <c r="J68" s="16"/>
      <c r="K68" s="17"/>
      <c r="M68" s="19"/>
    </row>
    <row r="69" spans="1:13" x14ac:dyDescent="0.25">
      <c r="A69" s="40" t="s">
        <v>117</v>
      </c>
      <c r="B69" s="41" t="s">
        <v>183</v>
      </c>
      <c r="C69" s="44" t="s">
        <v>47</v>
      </c>
      <c r="D69" s="41" t="s">
        <v>11</v>
      </c>
      <c r="E69" s="53">
        <f>E67</f>
        <v>44.1</v>
      </c>
      <c r="F69" s="97">
        <v>23.37</v>
      </c>
      <c r="G69" s="101">
        <f t="shared" si="11"/>
        <v>0.29480000000000001</v>
      </c>
      <c r="H69" s="80">
        <f t="shared" si="12"/>
        <v>30.26</v>
      </c>
      <c r="I69" s="43">
        <f t="shared" si="13"/>
        <v>1334.4660000000001</v>
      </c>
      <c r="J69" s="2">
        <v>10.15</v>
      </c>
      <c r="K69" s="5"/>
      <c r="L69" s="3"/>
      <c r="M69" s="20"/>
    </row>
    <row r="70" spans="1:13" s="18" customFormat="1" x14ac:dyDescent="0.25">
      <c r="A70" s="40" t="s">
        <v>118</v>
      </c>
      <c r="B70" s="41" t="s">
        <v>185</v>
      </c>
      <c r="C70" s="44" t="s">
        <v>48</v>
      </c>
      <c r="D70" s="41" t="s">
        <v>9</v>
      </c>
      <c r="E70" s="53">
        <v>245</v>
      </c>
      <c r="F70" s="97">
        <v>2.2000000000000002</v>
      </c>
      <c r="G70" s="101">
        <f t="shared" si="11"/>
        <v>0.29480000000000001</v>
      </c>
      <c r="H70" s="80">
        <f t="shared" si="12"/>
        <v>2.85</v>
      </c>
      <c r="I70" s="43">
        <f t="shared" si="13"/>
        <v>698.25</v>
      </c>
      <c r="J70" s="16">
        <v>0.98</v>
      </c>
    </row>
    <row r="71" spans="1:13" s="85" customFormat="1" x14ac:dyDescent="0.25">
      <c r="A71" s="40" t="s">
        <v>131</v>
      </c>
      <c r="B71" s="41" t="s">
        <v>218</v>
      </c>
      <c r="C71" s="44" t="s">
        <v>49</v>
      </c>
      <c r="D71" s="41" t="s">
        <v>30</v>
      </c>
      <c r="E71" s="53">
        <v>245</v>
      </c>
      <c r="F71" s="97">
        <v>13.83</v>
      </c>
      <c r="G71" s="102">
        <f t="shared" ref="G71" si="14">$I$10</f>
        <v>0.19500000000000001</v>
      </c>
      <c r="H71" s="80">
        <f t="shared" ref="H71" si="15">ROUND(F71*(1+$I$10),2)</f>
        <v>16.53</v>
      </c>
      <c r="I71" s="83">
        <f t="shared" si="13"/>
        <v>4049.8500000000004</v>
      </c>
      <c r="J71" s="84">
        <v>3.6</v>
      </c>
    </row>
    <row r="72" spans="1:13" s="91" customFormat="1" ht="39" thickBot="1" x14ac:dyDescent="0.3">
      <c r="A72" s="40" t="s">
        <v>343</v>
      </c>
      <c r="B72" s="41" t="s">
        <v>211</v>
      </c>
      <c r="C72" s="54" t="s">
        <v>62</v>
      </c>
      <c r="D72" s="47" t="s">
        <v>30</v>
      </c>
      <c r="E72" s="55">
        <f>E71*3</f>
        <v>735</v>
      </c>
      <c r="F72" s="93">
        <v>6.6</v>
      </c>
      <c r="G72" s="101">
        <f t="shared" si="11"/>
        <v>0.29480000000000001</v>
      </c>
      <c r="H72" s="80">
        <f t="shared" si="12"/>
        <v>8.5500000000000007</v>
      </c>
      <c r="I72" s="83">
        <f t="shared" si="13"/>
        <v>6284.2500000000009</v>
      </c>
      <c r="J72" s="84" t="s">
        <v>137</v>
      </c>
      <c r="K72" s="89"/>
      <c r="L72" s="90"/>
    </row>
    <row r="73" spans="1:13" s="23" customFormat="1" ht="15.75" thickBot="1" x14ac:dyDescent="0.3">
      <c r="A73" s="56"/>
      <c r="B73" s="57"/>
      <c r="C73" s="224" t="s">
        <v>150</v>
      </c>
      <c r="D73" s="224"/>
      <c r="E73" s="224"/>
      <c r="F73" s="224"/>
      <c r="G73" s="224"/>
      <c r="H73" s="224"/>
      <c r="I73" s="50">
        <f>SUM(I64:I72)</f>
        <v>17230.339800000002</v>
      </c>
      <c r="J73" s="2"/>
      <c r="K73" s="21"/>
      <c r="L73" s="22"/>
    </row>
    <row r="74" spans="1:13" s="23" customFormat="1" x14ac:dyDescent="0.25">
      <c r="A74" s="51" t="s">
        <v>119</v>
      </c>
      <c r="B74" s="181"/>
      <c r="C74" s="52" t="s">
        <v>259</v>
      </c>
      <c r="D74" s="175"/>
      <c r="E74" s="176"/>
      <c r="F74" s="176"/>
      <c r="G74" s="176"/>
      <c r="H74" s="176"/>
      <c r="I74" s="177"/>
      <c r="J74" s="2"/>
      <c r="K74" s="21"/>
      <c r="L74" s="22"/>
    </row>
    <row r="75" spans="1:13" s="23" customFormat="1" x14ac:dyDescent="0.25">
      <c r="A75" s="38" t="s">
        <v>120</v>
      </c>
      <c r="B75" s="182"/>
      <c r="C75" s="39" t="s">
        <v>2</v>
      </c>
      <c r="D75" s="178"/>
      <c r="E75" s="179"/>
      <c r="F75" s="179"/>
      <c r="G75" s="179"/>
      <c r="H75" s="179"/>
      <c r="I75" s="180"/>
      <c r="J75" s="2"/>
      <c r="K75" s="21"/>
      <c r="L75" s="22"/>
    </row>
    <row r="76" spans="1:13" s="23" customFormat="1" ht="26.25" thickBot="1" x14ac:dyDescent="0.3">
      <c r="A76" s="40" t="s">
        <v>121</v>
      </c>
      <c r="B76" s="41" t="s">
        <v>211</v>
      </c>
      <c r="C76" s="44" t="s">
        <v>260</v>
      </c>
      <c r="D76" s="41" t="s">
        <v>4</v>
      </c>
      <c r="E76" s="53">
        <v>1</v>
      </c>
      <c r="F76" s="94">
        <v>898.88</v>
      </c>
      <c r="G76" s="101">
        <f t="shared" ref="G76" si="16">$I$9</f>
        <v>0.29480000000000001</v>
      </c>
      <c r="H76" s="42">
        <f>ROUND(F76*(1+G76),2)</f>
        <v>1163.8699999999999</v>
      </c>
      <c r="I76" s="43">
        <f>ROUND(E76*H76,2)</f>
        <v>1163.8699999999999</v>
      </c>
      <c r="J76" s="2"/>
      <c r="K76" s="21"/>
      <c r="L76" s="22"/>
    </row>
    <row r="77" spans="1:13" s="23" customFormat="1" ht="15.75" thickBot="1" x14ac:dyDescent="0.3">
      <c r="A77" s="56"/>
      <c r="B77" s="57"/>
      <c r="C77" s="224" t="s">
        <v>151</v>
      </c>
      <c r="D77" s="224"/>
      <c r="E77" s="224"/>
      <c r="F77" s="224"/>
      <c r="G77" s="224"/>
      <c r="H77" s="224"/>
      <c r="I77" s="50">
        <f>SUM(I76)</f>
        <v>1163.8699999999999</v>
      </c>
      <c r="J77" s="2"/>
      <c r="K77" s="21"/>
      <c r="L77" s="22"/>
    </row>
    <row r="78" spans="1:13" s="23" customFormat="1" x14ac:dyDescent="0.25">
      <c r="A78" s="51" t="s">
        <v>122</v>
      </c>
      <c r="B78" s="181"/>
      <c r="C78" s="52" t="s">
        <v>261</v>
      </c>
      <c r="D78" s="175"/>
      <c r="E78" s="176"/>
      <c r="F78" s="176"/>
      <c r="G78" s="176"/>
      <c r="H78" s="176"/>
      <c r="I78" s="177"/>
      <c r="J78" s="2"/>
      <c r="K78" s="21"/>
      <c r="L78" s="22"/>
    </row>
    <row r="79" spans="1:13" s="23" customFormat="1" x14ac:dyDescent="0.25">
      <c r="A79" s="38" t="s">
        <v>123</v>
      </c>
      <c r="B79" s="182"/>
      <c r="C79" s="39" t="s">
        <v>2</v>
      </c>
      <c r="D79" s="178"/>
      <c r="E79" s="179"/>
      <c r="F79" s="179"/>
      <c r="G79" s="179"/>
      <c r="H79" s="179"/>
      <c r="I79" s="180"/>
      <c r="J79" s="2"/>
      <c r="K79" s="21"/>
      <c r="L79" s="22"/>
    </row>
    <row r="80" spans="1:13" s="23" customFormat="1" x14ac:dyDescent="0.25">
      <c r="A80" s="40" t="s">
        <v>124</v>
      </c>
      <c r="B80" s="41" t="s">
        <v>262</v>
      </c>
      <c r="C80" s="44" t="s">
        <v>263</v>
      </c>
      <c r="D80" s="41" t="s">
        <v>9</v>
      </c>
      <c r="E80" s="53">
        <v>19</v>
      </c>
      <c r="F80" s="94">
        <v>76.98</v>
      </c>
      <c r="G80" s="101">
        <f t="shared" ref="G80:G84" si="17">$I$9</f>
        <v>0.29480000000000001</v>
      </c>
      <c r="H80" s="42">
        <f t="shared" ref="H80:H84" si="18">ROUND(F80*(1+G80),2)</f>
        <v>99.67</v>
      </c>
      <c r="I80" s="43">
        <f t="shared" ref="I80:I84" si="19">ROUND(E80*H80,2)</f>
        <v>1893.73</v>
      </c>
      <c r="J80" s="2"/>
      <c r="K80" s="21"/>
      <c r="L80" s="22"/>
    </row>
    <row r="81" spans="1:12" s="23" customFormat="1" x14ac:dyDescent="0.25">
      <c r="A81" s="40" t="s">
        <v>125</v>
      </c>
      <c r="B81" s="41" t="s">
        <v>264</v>
      </c>
      <c r="C81" s="44" t="s">
        <v>265</v>
      </c>
      <c r="D81" s="41" t="s">
        <v>10</v>
      </c>
      <c r="E81" s="53">
        <v>1</v>
      </c>
      <c r="F81" s="94">
        <v>2239.71</v>
      </c>
      <c r="G81" s="101">
        <f t="shared" si="17"/>
        <v>0.29480000000000001</v>
      </c>
      <c r="H81" s="42">
        <f t="shared" si="18"/>
        <v>2899.98</v>
      </c>
      <c r="I81" s="43">
        <f t="shared" si="19"/>
        <v>2899.98</v>
      </c>
      <c r="J81" s="2"/>
      <c r="K81" s="21"/>
      <c r="L81" s="22"/>
    </row>
    <row r="82" spans="1:12" s="23" customFormat="1" ht="28.5" customHeight="1" x14ac:dyDescent="0.25">
      <c r="A82" s="40" t="s">
        <v>126</v>
      </c>
      <c r="B82" s="41" t="s">
        <v>307</v>
      </c>
      <c r="C82" s="44" t="s">
        <v>308</v>
      </c>
      <c r="D82" s="41" t="s">
        <v>11</v>
      </c>
      <c r="E82" s="53">
        <v>1.5</v>
      </c>
      <c r="F82" s="94">
        <v>385.27</v>
      </c>
      <c r="G82" s="101">
        <f t="shared" si="17"/>
        <v>0.29480000000000001</v>
      </c>
      <c r="H82" s="42">
        <f t="shared" si="18"/>
        <v>498.85</v>
      </c>
      <c r="I82" s="43">
        <f t="shared" si="19"/>
        <v>748.28</v>
      </c>
      <c r="J82" s="2"/>
      <c r="K82" s="21"/>
      <c r="L82" s="22"/>
    </row>
    <row r="83" spans="1:12" s="23" customFormat="1" x14ac:dyDescent="0.25">
      <c r="A83" s="40" t="s">
        <v>127</v>
      </c>
      <c r="B83" s="41" t="s">
        <v>266</v>
      </c>
      <c r="C83" s="44" t="s">
        <v>267</v>
      </c>
      <c r="D83" s="41" t="s">
        <v>8</v>
      </c>
      <c r="E83" s="53">
        <v>2</v>
      </c>
      <c r="F83" s="94">
        <v>69.17</v>
      </c>
      <c r="G83" s="101">
        <f t="shared" si="17"/>
        <v>0.29480000000000001</v>
      </c>
      <c r="H83" s="42">
        <f t="shared" si="18"/>
        <v>89.56</v>
      </c>
      <c r="I83" s="43">
        <f t="shared" si="19"/>
        <v>179.12</v>
      </c>
      <c r="J83" s="2"/>
      <c r="K83" s="21"/>
      <c r="L83" s="22"/>
    </row>
    <row r="84" spans="1:12" s="23" customFormat="1" ht="15.75" thickBot="1" x14ac:dyDescent="0.3">
      <c r="A84" s="40" t="s">
        <v>128</v>
      </c>
      <c r="B84" s="47" t="s">
        <v>298</v>
      </c>
      <c r="C84" s="54" t="s">
        <v>299</v>
      </c>
      <c r="D84" s="47" t="s">
        <v>8</v>
      </c>
      <c r="E84" s="55">
        <v>2</v>
      </c>
      <c r="F84" s="93">
        <v>27.05</v>
      </c>
      <c r="G84" s="101">
        <f t="shared" si="17"/>
        <v>0.29480000000000001</v>
      </c>
      <c r="H84" s="42">
        <f t="shared" si="18"/>
        <v>35.020000000000003</v>
      </c>
      <c r="I84" s="43">
        <f t="shared" si="19"/>
        <v>70.040000000000006</v>
      </c>
      <c r="J84" s="2"/>
      <c r="K84" s="21"/>
      <c r="L84" s="22"/>
    </row>
    <row r="85" spans="1:12" s="23" customFormat="1" ht="15.75" thickBot="1" x14ac:dyDescent="0.3">
      <c r="A85" s="56"/>
      <c r="B85" s="57"/>
      <c r="C85" s="224" t="s">
        <v>152</v>
      </c>
      <c r="D85" s="224"/>
      <c r="E85" s="224"/>
      <c r="F85" s="224"/>
      <c r="G85" s="224"/>
      <c r="H85" s="224"/>
      <c r="I85" s="50">
        <f>SUM(I80:I84)</f>
        <v>5791.15</v>
      </c>
      <c r="J85" s="2"/>
      <c r="K85" s="21"/>
      <c r="L85" s="22"/>
    </row>
    <row r="86" spans="1:12" x14ac:dyDescent="0.25">
      <c r="A86" s="51" t="s">
        <v>226</v>
      </c>
      <c r="B86" s="181"/>
      <c r="C86" s="52" t="s">
        <v>213</v>
      </c>
      <c r="D86" s="175"/>
      <c r="E86" s="176"/>
      <c r="F86" s="176"/>
      <c r="G86" s="176"/>
      <c r="H86" s="176"/>
      <c r="I86" s="177"/>
      <c r="K86" s="5"/>
    </row>
    <row r="87" spans="1:12" x14ac:dyDescent="0.25">
      <c r="A87" s="38" t="s">
        <v>268</v>
      </c>
      <c r="B87" s="182"/>
      <c r="C87" s="39" t="s">
        <v>2</v>
      </c>
      <c r="D87" s="178"/>
      <c r="E87" s="179"/>
      <c r="F87" s="179"/>
      <c r="G87" s="179"/>
      <c r="H87" s="179"/>
      <c r="I87" s="180"/>
      <c r="K87" s="5"/>
    </row>
    <row r="88" spans="1:12" s="25" customFormat="1" ht="15.75" thickBot="1" x14ac:dyDescent="0.3">
      <c r="A88" s="46" t="s">
        <v>269</v>
      </c>
      <c r="B88" s="41" t="s">
        <v>227</v>
      </c>
      <c r="C88" s="54" t="s">
        <v>228</v>
      </c>
      <c r="D88" s="70" t="s">
        <v>4</v>
      </c>
      <c r="E88" s="55">
        <v>1</v>
      </c>
      <c r="F88" s="93">
        <v>5320.29</v>
      </c>
      <c r="G88" s="101">
        <f t="shared" ref="G88" si="20">$I$9</f>
        <v>0.29480000000000001</v>
      </c>
      <c r="H88" s="80">
        <f t="shared" ref="H88" si="21">ROUND(F88*(1+$I$9),2)</f>
        <v>6888.71</v>
      </c>
      <c r="I88" s="43">
        <f>E88*H88</f>
        <v>6888.71</v>
      </c>
      <c r="J88" s="2" t="s">
        <v>137</v>
      </c>
      <c r="K88" s="24"/>
    </row>
    <row r="89" spans="1:12" s="25" customFormat="1" ht="15.75" thickBot="1" x14ac:dyDescent="0.3">
      <c r="A89" s="56"/>
      <c r="B89" s="57"/>
      <c r="C89" s="223" t="s">
        <v>301</v>
      </c>
      <c r="D89" s="184"/>
      <c r="E89" s="184"/>
      <c r="F89" s="184"/>
      <c r="G89" s="184"/>
      <c r="H89" s="214"/>
      <c r="I89" s="50">
        <f>I88</f>
        <v>6888.71</v>
      </c>
      <c r="J89" s="2"/>
      <c r="K89" s="24"/>
    </row>
    <row r="90" spans="1:12" x14ac:dyDescent="0.25">
      <c r="A90" s="51" t="s">
        <v>270</v>
      </c>
      <c r="B90" s="216"/>
      <c r="C90" s="52" t="s">
        <v>132</v>
      </c>
      <c r="D90" s="217"/>
      <c r="E90" s="218"/>
      <c r="F90" s="218"/>
      <c r="G90" s="218"/>
      <c r="H90" s="218"/>
      <c r="I90" s="219"/>
    </row>
    <row r="91" spans="1:12" x14ac:dyDescent="0.25">
      <c r="A91" s="38" t="s">
        <v>271</v>
      </c>
      <c r="B91" s="182"/>
      <c r="C91" s="39" t="s">
        <v>2</v>
      </c>
      <c r="D91" s="178"/>
      <c r="E91" s="179"/>
      <c r="F91" s="179"/>
      <c r="G91" s="179"/>
      <c r="H91" s="179"/>
      <c r="I91" s="180"/>
      <c r="K91" s="27"/>
    </row>
    <row r="92" spans="1:12" ht="24" customHeight="1" x14ac:dyDescent="0.25">
      <c r="A92" s="40" t="s">
        <v>272</v>
      </c>
      <c r="B92" s="41" t="s">
        <v>195</v>
      </c>
      <c r="C92" s="44" t="s">
        <v>50</v>
      </c>
      <c r="D92" s="41" t="s">
        <v>9</v>
      </c>
      <c r="E92" s="53">
        <v>12</v>
      </c>
      <c r="F92" s="97">
        <v>36.15</v>
      </c>
      <c r="G92" s="101">
        <f t="shared" ref="G92:G95" si="22">$I$9</f>
        <v>0.29480000000000001</v>
      </c>
      <c r="H92" s="80">
        <f t="shared" ref="H92:H95" si="23">ROUND(F92*(1+$I$9),2)</f>
        <v>46.81</v>
      </c>
      <c r="I92" s="43">
        <f t="shared" ref="I92:I101" si="24">E92*H92</f>
        <v>561.72</v>
      </c>
      <c r="J92" s="2">
        <v>16.13</v>
      </c>
      <c r="K92" s="27"/>
    </row>
    <row r="93" spans="1:12" x14ac:dyDescent="0.25">
      <c r="A93" s="40" t="s">
        <v>273</v>
      </c>
      <c r="B93" s="41" t="s">
        <v>196</v>
      </c>
      <c r="C93" s="44" t="s">
        <v>51</v>
      </c>
      <c r="D93" s="41" t="s">
        <v>10</v>
      </c>
      <c r="E93" s="53">
        <v>19</v>
      </c>
      <c r="F93" s="97">
        <v>17.62</v>
      </c>
      <c r="G93" s="101">
        <f t="shared" si="22"/>
        <v>0.29480000000000001</v>
      </c>
      <c r="H93" s="80">
        <f t="shared" si="23"/>
        <v>22.81</v>
      </c>
      <c r="I93" s="43">
        <f t="shared" si="24"/>
        <v>433.39</v>
      </c>
      <c r="J93" s="2">
        <v>7.76</v>
      </c>
      <c r="K93" s="27"/>
    </row>
    <row r="94" spans="1:12" x14ac:dyDescent="0.25">
      <c r="A94" s="40" t="s">
        <v>274</v>
      </c>
      <c r="B94" s="41" t="s">
        <v>198</v>
      </c>
      <c r="C94" s="44" t="s">
        <v>52</v>
      </c>
      <c r="D94" s="41" t="s">
        <v>8</v>
      </c>
      <c r="E94" s="53">
        <v>1.92</v>
      </c>
      <c r="F94" s="97">
        <v>28.58</v>
      </c>
      <c r="G94" s="101">
        <f t="shared" si="22"/>
        <v>0.29480000000000001</v>
      </c>
      <c r="H94" s="80">
        <f t="shared" si="23"/>
        <v>37.01</v>
      </c>
      <c r="I94" s="43">
        <f t="shared" si="24"/>
        <v>71.05919999999999</v>
      </c>
      <c r="J94" s="26">
        <v>12.4</v>
      </c>
      <c r="K94" s="27"/>
    </row>
    <row r="95" spans="1:12" x14ac:dyDescent="0.25">
      <c r="A95" s="40" t="s">
        <v>275</v>
      </c>
      <c r="B95" s="41" t="s">
        <v>197</v>
      </c>
      <c r="C95" s="44" t="s">
        <v>53</v>
      </c>
      <c r="D95" s="41" t="s">
        <v>10</v>
      </c>
      <c r="E95" s="53">
        <v>9</v>
      </c>
      <c r="F95" s="97">
        <v>18.97</v>
      </c>
      <c r="G95" s="101">
        <f t="shared" si="22"/>
        <v>0.29480000000000001</v>
      </c>
      <c r="H95" s="80">
        <f t="shared" si="23"/>
        <v>24.56</v>
      </c>
      <c r="I95" s="43">
        <f t="shared" si="24"/>
        <v>221.04</v>
      </c>
      <c r="J95" s="2">
        <v>8.32</v>
      </c>
      <c r="K95" s="27"/>
    </row>
    <row r="96" spans="1:12" s="85" customFormat="1" x14ac:dyDescent="0.25">
      <c r="A96" s="40" t="s">
        <v>276</v>
      </c>
      <c r="B96" s="41" t="s">
        <v>219</v>
      </c>
      <c r="C96" s="44" t="s">
        <v>54</v>
      </c>
      <c r="D96" s="41" t="s">
        <v>44</v>
      </c>
      <c r="E96" s="53">
        <v>7</v>
      </c>
      <c r="F96" s="97">
        <v>40.549999999999997</v>
      </c>
      <c r="G96" s="102">
        <f t="shared" ref="G96:G101" si="25">$I$10</f>
        <v>0.19500000000000001</v>
      </c>
      <c r="H96" s="80">
        <f t="shared" ref="H96:H101" si="26">ROUND(F96*(1+$I$10),2)</f>
        <v>48.46</v>
      </c>
      <c r="I96" s="83">
        <f t="shared" si="24"/>
        <v>339.22</v>
      </c>
      <c r="J96" s="84">
        <v>4.95</v>
      </c>
      <c r="K96" s="92"/>
    </row>
    <row r="97" spans="1:11" s="85" customFormat="1" x14ac:dyDescent="0.25">
      <c r="A97" s="40" t="s">
        <v>277</v>
      </c>
      <c r="B97" s="41" t="s">
        <v>220</v>
      </c>
      <c r="C97" s="44" t="s">
        <v>55</v>
      </c>
      <c r="D97" s="41" t="s">
        <v>44</v>
      </c>
      <c r="E97" s="53">
        <v>6</v>
      </c>
      <c r="F97" s="97">
        <v>22.59</v>
      </c>
      <c r="G97" s="102">
        <f t="shared" si="25"/>
        <v>0.19500000000000001</v>
      </c>
      <c r="H97" s="80">
        <f t="shared" si="26"/>
        <v>27</v>
      </c>
      <c r="I97" s="83">
        <f t="shared" si="24"/>
        <v>162</v>
      </c>
      <c r="J97" s="84">
        <v>7.83</v>
      </c>
      <c r="K97" s="92"/>
    </row>
    <row r="98" spans="1:11" s="85" customFormat="1" x14ac:dyDescent="0.25">
      <c r="A98" s="40" t="s">
        <v>278</v>
      </c>
      <c r="B98" s="41" t="s">
        <v>214</v>
      </c>
      <c r="C98" s="44" t="s">
        <v>39</v>
      </c>
      <c r="D98" s="41" t="s">
        <v>30</v>
      </c>
      <c r="E98" s="53">
        <v>12</v>
      </c>
      <c r="F98" s="97">
        <v>58.41</v>
      </c>
      <c r="G98" s="102">
        <f t="shared" si="25"/>
        <v>0.19500000000000001</v>
      </c>
      <c r="H98" s="80">
        <f t="shared" si="26"/>
        <v>69.8</v>
      </c>
      <c r="I98" s="83">
        <f t="shared" si="24"/>
        <v>837.59999999999991</v>
      </c>
      <c r="J98" s="84">
        <v>19.7</v>
      </c>
      <c r="K98" s="92"/>
    </row>
    <row r="99" spans="1:11" s="85" customFormat="1" x14ac:dyDescent="0.25">
      <c r="A99" s="40" t="s">
        <v>279</v>
      </c>
      <c r="B99" s="41" t="s">
        <v>221</v>
      </c>
      <c r="C99" s="44" t="s">
        <v>56</v>
      </c>
      <c r="D99" s="41" t="s">
        <v>44</v>
      </c>
      <c r="E99" s="53">
        <v>3</v>
      </c>
      <c r="F99" s="97">
        <v>96.02</v>
      </c>
      <c r="G99" s="102">
        <f t="shared" si="25"/>
        <v>0.19500000000000001</v>
      </c>
      <c r="H99" s="80">
        <f t="shared" si="26"/>
        <v>114.74</v>
      </c>
      <c r="I99" s="83">
        <f t="shared" si="24"/>
        <v>344.21999999999997</v>
      </c>
      <c r="J99" s="84">
        <v>27.66</v>
      </c>
      <c r="K99" s="92"/>
    </row>
    <row r="100" spans="1:11" s="85" customFormat="1" x14ac:dyDescent="0.25">
      <c r="A100" s="40" t="s">
        <v>280</v>
      </c>
      <c r="B100" s="41" t="s">
        <v>222</v>
      </c>
      <c r="C100" s="44" t="s">
        <v>57</v>
      </c>
      <c r="D100" s="41" t="s">
        <v>44</v>
      </c>
      <c r="E100" s="53">
        <v>2</v>
      </c>
      <c r="F100" s="97">
        <v>4.38</v>
      </c>
      <c r="G100" s="102">
        <f t="shared" si="25"/>
        <v>0.19500000000000001</v>
      </c>
      <c r="H100" s="80">
        <f t="shared" si="26"/>
        <v>5.23</v>
      </c>
      <c r="I100" s="83">
        <f t="shared" si="24"/>
        <v>10.46</v>
      </c>
      <c r="J100" s="84" t="s">
        <v>135</v>
      </c>
      <c r="K100" s="92"/>
    </row>
    <row r="101" spans="1:11" s="85" customFormat="1" ht="15.75" thickBot="1" x14ac:dyDescent="0.3">
      <c r="A101" s="40" t="s">
        <v>281</v>
      </c>
      <c r="B101" s="47" t="s">
        <v>223</v>
      </c>
      <c r="C101" s="54" t="s">
        <v>58</v>
      </c>
      <c r="D101" s="47" t="s">
        <v>44</v>
      </c>
      <c r="E101" s="55">
        <v>2</v>
      </c>
      <c r="F101" s="97">
        <v>153.07</v>
      </c>
      <c r="G101" s="102">
        <f t="shared" si="25"/>
        <v>0.19500000000000001</v>
      </c>
      <c r="H101" s="80">
        <f t="shared" si="26"/>
        <v>182.92</v>
      </c>
      <c r="I101" s="83">
        <f t="shared" si="24"/>
        <v>365.84</v>
      </c>
      <c r="J101" s="84">
        <v>46.57</v>
      </c>
      <c r="K101" s="92"/>
    </row>
    <row r="102" spans="1:11" ht="15.75" customHeight="1" thickBot="1" x14ac:dyDescent="0.3">
      <c r="A102" s="183" t="s">
        <v>302</v>
      </c>
      <c r="B102" s="184"/>
      <c r="C102" s="184"/>
      <c r="D102" s="184"/>
      <c r="E102" s="184"/>
      <c r="F102" s="184"/>
      <c r="G102" s="184"/>
      <c r="H102" s="214"/>
      <c r="I102" s="50">
        <f>SUM(I92:I101)</f>
        <v>3346.5491999999999</v>
      </c>
      <c r="K102" s="27"/>
    </row>
    <row r="103" spans="1:11" ht="15.75" customHeight="1" x14ac:dyDescent="0.25">
      <c r="A103" s="51" t="s">
        <v>285</v>
      </c>
      <c r="B103" s="181"/>
      <c r="C103" s="52" t="s">
        <v>283</v>
      </c>
      <c r="D103" s="175"/>
      <c r="E103" s="176"/>
      <c r="F103" s="176"/>
      <c r="G103" s="176"/>
      <c r="H103" s="176"/>
      <c r="I103" s="177"/>
      <c r="K103" s="27"/>
    </row>
    <row r="104" spans="1:11" ht="15.75" customHeight="1" x14ac:dyDescent="0.25">
      <c r="A104" s="38" t="s">
        <v>286</v>
      </c>
      <c r="B104" s="182"/>
      <c r="C104" s="39" t="s">
        <v>2</v>
      </c>
      <c r="D104" s="178"/>
      <c r="E104" s="179"/>
      <c r="F104" s="179"/>
      <c r="G104" s="179"/>
      <c r="H104" s="179"/>
      <c r="I104" s="180"/>
      <c r="K104" s="27"/>
    </row>
    <row r="105" spans="1:11" ht="15.75" customHeight="1" x14ac:dyDescent="0.25">
      <c r="A105" s="40" t="s">
        <v>291</v>
      </c>
      <c r="B105" s="47" t="s">
        <v>186</v>
      </c>
      <c r="C105" s="54" t="s">
        <v>45</v>
      </c>
      <c r="D105" s="47" t="s">
        <v>13</v>
      </c>
      <c r="E105" s="55">
        <v>0.378</v>
      </c>
      <c r="F105" s="97">
        <v>1571.39</v>
      </c>
      <c r="G105" s="101">
        <f t="shared" ref="G105:G111" si="27">$I$9</f>
        <v>0.29480000000000001</v>
      </c>
      <c r="H105" s="80">
        <f t="shared" ref="H105:H112" si="28">ROUND(F105*(1+G105),2)</f>
        <v>2034.64</v>
      </c>
      <c r="I105" s="83">
        <f t="shared" ref="I105:I112" si="29">ROUND(E105*H105,2)</f>
        <v>769.09</v>
      </c>
      <c r="K105" s="27"/>
    </row>
    <row r="106" spans="1:11" ht="15.75" customHeight="1" x14ac:dyDescent="0.25">
      <c r="A106" s="40" t="s">
        <v>292</v>
      </c>
      <c r="B106" s="47" t="s">
        <v>287</v>
      </c>
      <c r="C106" s="54" t="s">
        <v>35</v>
      </c>
      <c r="D106" s="47" t="s">
        <v>8</v>
      </c>
      <c r="E106" s="55">
        <v>60</v>
      </c>
      <c r="F106" s="97">
        <v>6.36</v>
      </c>
      <c r="G106" s="101">
        <f t="shared" si="27"/>
        <v>0.29480000000000001</v>
      </c>
      <c r="H106" s="80">
        <f t="shared" si="28"/>
        <v>8.23</v>
      </c>
      <c r="I106" s="83">
        <f t="shared" si="29"/>
        <v>493.8</v>
      </c>
      <c r="K106" s="27"/>
    </row>
    <row r="107" spans="1:11" ht="25.5" x14ac:dyDescent="0.25">
      <c r="A107" s="40" t="s">
        <v>293</v>
      </c>
      <c r="B107" s="47" t="s">
        <v>304</v>
      </c>
      <c r="C107" s="54" t="s">
        <v>305</v>
      </c>
      <c r="D107" s="47" t="s">
        <v>8</v>
      </c>
      <c r="E107" s="55">
        <v>97.5</v>
      </c>
      <c r="F107" s="97">
        <v>10.26</v>
      </c>
      <c r="G107" s="101">
        <f t="shared" si="27"/>
        <v>0.29480000000000001</v>
      </c>
      <c r="H107" s="80">
        <f t="shared" si="28"/>
        <v>13.28</v>
      </c>
      <c r="I107" s="83">
        <f t="shared" si="29"/>
        <v>1294.8</v>
      </c>
      <c r="K107" s="27"/>
    </row>
    <row r="108" spans="1:11" ht="15.75" customHeight="1" x14ac:dyDescent="0.25">
      <c r="A108" s="40" t="s">
        <v>294</v>
      </c>
      <c r="B108" s="47" t="s">
        <v>288</v>
      </c>
      <c r="C108" s="54" t="s">
        <v>289</v>
      </c>
      <c r="D108" s="47" t="s">
        <v>11</v>
      </c>
      <c r="E108" s="55">
        <v>68.400000000000006</v>
      </c>
      <c r="F108" s="97">
        <v>63.57</v>
      </c>
      <c r="G108" s="101">
        <f t="shared" si="27"/>
        <v>0.29480000000000001</v>
      </c>
      <c r="H108" s="80">
        <f t="shared" si="28"/>
        <v>82.31</v>
      </c>
      <c r="I108" s="83">
        <f t="shared" si="29"/>
        <v>5630</v>
      </c>
      <c r="K108" s="27"/>
    </row>
    <row r="109" spans="1:11" ht="15.75" customHeight="1" x14ac:dyDescent="0.25">
      <c r="A109" s="40" t="s">
        <v>295</v>
      </c>
      <c r="B109" s="47" t="s">
        <v>207</v>
      </c>
      <c r="C109" s="54" t="s">
        <v>290</v>
      </c>
      <c r="D109" s="47" t="s">
        <v>8</v>
      </c>
      <c r="E109" s="55">
        <v>114</v>
      </c>
      <c r="F109" s="97">
        <v>7.94</v>
      </c>
      <c r="G109" s="101">
        <f t="shared" si="27"/>
        <v>0.29480000000000001</v>
      </c>
      <c r="H109" s="80">
        <f t="shared" si="28"/>
        <v>10.28</v>
      </c>
      <c r="I109" s="83">
        <f t="shared" si="29"/>
        <v>1171.92</v>
      </c>
      <c r="K109" s="27"/>
    </row>
    <row r="110" spans="1:11" ht="15.75" customHeight="1" x14ac:dyDescent="0.25">
      <c r="A110" s="40" t="s">
        <v>296</v>
      </c>
      <c r="B110" s="47" t="s">
        <v>183</v>
      </c>
      <c r="C110" s="54" t="s">
        <v>47</v>
      </c>
      <c r="D110" s="47" t="s">
        <v>11</v>
      </c>
      <c r="E110" s="55">
        <f>E108</f>
        <v>68.400000000000006</v>
      </c>
      <c r="F110" s="97">
        <v>23.37</v>
      </c>
      <c r="G110" s="101">
        <f t="shared" si="27"/>
        <v>0.29480000000000001</v>
      </c>
      <c r="H110" s="80">
        <f t="shared" si="28"/>
        <v>30.26</v>
      </c>
      <c r="I110" s="83">
        <f t="shared" si="29"/>
        <v>2069.7800000000002</v>
      </c>
      <c r="K110" s="27"/>
    </row>
    <row r="111" spans="1:11" ht="15.75" customHeight="1" x14ac:dyDescent="0.25">
      <c r="A111" s="40" t="s">
        <v>297</v>
      </c>
      <c r="B111" s="47" t="s">
        <v>185</v>
      </c>
      <c r="C111" s="54" t="s">
        <v>48</v>
      </c>
      <c r="D111" s="47" t="s">
        <v>9</v>
      </c>
      <c r="E111" s="55">
        <v>380</v>
      </c>
      <c r="F111" s="97">
        <v>2.2000000000000002</v>
      </c>
      <c r="G111" s="101">
        <f t="shared" si="27"/>
        <v>0.29480000000000001</v>
      </c>
      <c r="H111" s="80">
        <f t="shared" si="28"/>
        <v>2.85</v>
      </c>
      <c r="I111" s="83">
        <f t="shared" si="29"/>
        <v>1083</v>
      </c>
      <c r="K111" s="27"/>
    </row>
    <row r="112" spans="1:11" ht="15.75" customHeight="1" thickBot="1" x14ac:dyDescent="0.3">
      <c r="A112" s="40" t="s">
        <v>306</v>
      </c>
      <c r="B112" s="47" t="s">
        <v>218</v>
      </c>
      <c r="C112" s="54" t="s">
        <v>49</v>
      </c>
      <c r="D112" s="47" t="s">
        <v>30</v>
      </c>
      <c r="E112" s="55">
        <f>E111</f>
        <v>380</v>
      </c>
      <c r="F112" s="97">
        <v>13.83</v>
      </c>
      <c r="G112" s="102">
        <f t="shared" ref="G112" si="30">$I$10</f>
        <v>0.19500000000000001</v>
      </c>
      <c r="H112" s="80">
        <f t="shared" si="28"/>
        <v>16.53</v>
      </c>
      <c r="I112" s="83">
        <f t="shared" si="29"/>
        <v>6281.4</v>
      </c>
      <c r="K112" s="27"/>
    </row>
    <row r="113" spans="1:11" ht="15.75" customHeight="1" thickBot="1" x14ac:dyDescent="0.3">
      <c r="A113" s="183" t="s">
        <v>303</v>
      </c>
      <c r="B113" s="184"/>
      <c r="C113" s="184"/>
      <c r="D113" s="184"/>
      <c r="E113" s="184"/>
      <c r="F113" s="184"/>
      <c r="G113" s="184"/>
      <c r="H113" s="214"/>
      <c r="I113" s="58">
        <f>SUM(I105:I112)</f>
        <v>18793.79</v>
      </c>
      <c r="K113" s="27"/>
    </row>
    <row r="114" spans="1:11" ht="4.5" customHeight="1" thickBot="1" x14ac:dyDescent="0.3">
      <c r="A114" s="163"/>
      <c r="B114" s="164"/>
      <c r="C114" s="164"/>
      <c r="D114" s="164"/>
      <c r="E114" s="164"/>
      <c r="F114" s="164"/>
      <c r="G114" s="164"/>
      <c r="H114" s="165"/>
      <c r="I114" s="58"/>
      <c r="K114" s="27"/>
    </row>
    <row r="115" spans="1:11" ht="15.75" customHeight="1" thickBot="1" x14ac:dyDescent="0.3">
      <c r="A115" s="183" t="s">
        <v>300</v>
      </c>
      <c r="B115" s="184"/>
      <c r="C115" s="184"/>
      <c r="D115" s="184"/>
      <c r="E115" s="184"/>
      <c r="F115" s="184"/>
      <c r="G115" s="184"/>
      <c r="H115" s="214"/>
      <c r="I115" s="58">
        <f>SUM(I20+I43+I61+I73+I77+I85+I89+I102+I113)</f>
        <v>166847.82399999999</v>
      </c>
      <c r="K115" s="20"/>
    </row>
    <row r="116" spans="1:11" x14ac:dyDescent="0.25">
      <c r="A116" s="59" t="s">
        <v>282</v>
      </c>
      <c r="B116" s="60"/>
      <c r="C116" s="61" t="s">
        <v>143</v>
      </c>
      <c r="D116" s="208"/>
      <c r="E116" s="209"/>
      <c r="F116" s="209"/>
      <c r="G116" s="209"/>
      <c r="H116" s="209"/>
      <c r="I116" s="210"/>
      <c r="K116" s="1" t="s">
        <v>6</v>
      </c>
    </row>
    <row r="117" spans="1:11" ht="15.75" thickBot="1" x14ac:dyDescent="0.3">
      <c r="A117" s="62" t="s">
        <v>284</v>
      </c>
      <c r="B117" s="47" t="s">
        <v>205</v>
      </c>
      <c r="C117" s="48" t="s">
        <v>144</v>
      </c>
      <c r="D117" s="63" t="s">
        <v>145</v>
      </c>
      <c r="E117" s="65">
        <v>0.5</v>
      </c>
      <c r="F117" s="64"/>
      <c r="G117" s="101">
        <f t="shared" ref="G117" si="31">$I$9</f>
        <v>0.29480000000000001</v>
      </c>
      <c r="H117" s="42">
        <f>I115*0.005</f>
        <v>834.23911999999996</v>
      </c>
      <c r="I117" s="43">
        <f>H117</f>
        <v>834.23911999999996</v>
      </c>
      <c r="K117" s="1" t="s">
        <v>6</v>
      </c>
    </row>
    <row r="118" spans="1:11" ht="15" customHeight="1" x14ac:dyDescent="0.25">
      <c r="A118" s="211" t="s">
        <v>250</v>
      </c>
      <c r="B118" s="212"/>
      <c r="C118" s="212"/>
      <c r="D118" s="212"/>
      <c r="E118" s="212"/>
      <c r="F118" s="212"/>
      <c r="G118" s="212"/>
      <c r="H118" s="213"/>
      <c r="I118" s="66">
        <f>I117</f>
        <v>834.23911999999996</v>
      </c>
      <c r="K118" s="1" t="s">
        <v>6</v>
      </c>
    </row>
    <row r="119" spans="1:11" x14ac:dyDescent="0.25">
      <c r="A119" s="220" t="s">
        <v>206</v>
      </c>
      <c r="B119" s="221"/>
      <c r="C119" s="221"/>
      <c r="D119" s="221"/>
      <c r="E119" s="221"/>
      <c r="F119" s="221"/>
      <c r="G119" s="221"/>
      <c r="H119" s="222"/>
      <c r="I119" s="160">
        <f>SUM(I115+I118)</f>
        <v>167682.06312000001</v>
      </c>
      <c r="K119" s="1" t="s">
        <v>6</v>
      </c>
    </row>
    <row r="120" spans="1:11" x14ac:dyDescent="0.25">
      <c r="A120" s="74"/>
      <c r="C120" s="28"/>
      <c r="D120" s="28"/>
      <c r="E120" s="28"/>
      <c r="F120" s="28"/>
      <c r="G120" s="28"/>
      <c r="I120" s="75"/>
      <c r="K120" s="1" t="s">
        <v>6</v>
      </c>
    </row>
    <row r="121" spans="1:11" ht="15.75" x14ac:dyDescent="0.25">
      <c r="A121" s="76"/>
      <c r="B121" s="71" t="s">
        <v>208</v>
      </c>
      <c r="C121" s="215" t="s">
        <v>210</v>
      </c>
      <c r="D121" s="215"/>
      <c r="E121" s="215"/>
      <c r="F121" s="215"/>
      <c r="G121" s="215"/>
      <c r="H121" s="215"/>
      <c r="I121" s="75"/>
      <c r="K121" s="1" t="s">
        <v>6</v>
      </c>
    </row>
    <row r="122" spans="1:11" ht="15.75" x14ac:dyDescent="0.25">
      <c r="A122" s="74"/>
      <c r="C122" s="72" t="s">
        <v>209</v>
      </c>
      <c r="D122" s="73"/>
      <c r="E122" s="73"/>
      <c r="F122" s="73"/>
      <c r="G122" s="73"/>
      <c r="H122" s="73"/>
      <c r="I122" s="75"/>
      <c r="K122" s="1" t="s">
        <v>6</v>
      </c>
    </row>
    <row r="123" spans="1:11" ht="15.75" thickBot="1" x14ac:dyDescent="0.3">
      <c r="A123" s="77"/>
      <c r="B123" s="78"/>
      <c r="C123" s="78"/>
      <c r="D123" s="78"/>
      <c r="E123" s="78"/>
      <c r="F123" s="78"/>
      <c r="G123" s="78"/>
      <c r="H123" s="78"/>
      <c r="I123" s="79"/>
      <c r="K123" s="1" t="s">
        <v>6</v>
      </c>
    </row>
    <row r="124" spans="1:11" x14ac:dyDescent="0.25">
      <c r="K124" s="1" t="s">
        <v>6</v>
      </c>
    </row>
    <row r="125" spans="1:11" x14ac:dyDescent="0.25">
      <c r="K125" s="1" t="s">
        <v>6</v>
      </c>
    </row>
  </sheetData>
  <sortState xmlns:xlrd2="http://schemas.microsoft.com/office/spreadsheetml/2017/richdata2" ref="B184:B198">
    <sortCondition ref="B184"/>
  </sortState>
  <mergeCells count="45">
    <mergeCell ref="A113:H113"/>
    <mergeCell ref="D14:I15"/>
    <mergeCell ref="B14:B15"/>
    <mergeCell ref="D86:I87"/>
    <mergeCell ref="B62:B63"/>
    <mergeCell ref="D62:I63"/>
    <mergeCell ref="C73:H73"/>
    <mergeCell ref="A20:H20"/>
    <mergeCell ref="D74:I75"/>
    <mergeCell ref="C77:H77"/>
    <mergeCell ref="B78:B79"/>
    <mergeCell ref="D78:I79"/>
    <mergeCell ref="C85:H85"/>
    <mergeCell ref="D116:I116"/>
    <mergeCell ref="A118:H118"/>
    <mergeCell ref="A115:H115"/>
    <mergeCell ref="C121:H121"/>
    <mergeCell ref="B21:B22"/>
    <mergeCell ref="D21:I22"/>
    <mergeCell ref="A119:H119"/>
    <mergeCell ref="C89:H89"/>
    <mergeCell ref="A102:H102"/>
    <mergeCell ref="D90:I91"/>
    <mergeCell ref="B90:B91"/>
    <mergeCell ref="C61:H61"/>
    <mergeCell ref="B86:B87"/>
    <mergeCell ref="B103:B104"/>
    <mergeCell ref="D103:I104"/>
    <mergeCell ref="B74:B75"/>
    <mergeCell ref="A1:I2"/>
    <mergeCell ref="A3:I3"/>
    <mergeCell ref="D44:I45"/>
    <mergeCell ref="B44:B45"/>
    <mergeCell ref="A43:H43"/>
    <mergeCell ref="A9:F9"/>
    <mergeCell ref="A4:I4"/>
    <mergeCell ref="H5:I5"/>
    <mergeCell ref="H6:I6"/>
    <mergeCell ref="A5:F5"/>
    <mergeCell ref="A6:F6"/>
    <mergeCell ref="A11:I11"/>
    <mergeCell ref="H7:I7"/>
    <mergeCell ref="A7:D7"/>
    <mergeCell ref="A8:D8"/>
    <mergeCell ref="A13:H13"/>
  </mergeCells>
  <phoneticPr fontId="2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headerFooter>
    <oddFooter>&amp;C&amp;8PÁGINA &amp;P DE &amp;N</oddFooter>
  </headerFooter>
  <rowBreaks count="2" manualBreakCount="2">
    <brk id="30" max="8" man="1"/>
    <brk id="7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0"/>
  <sheetViews>
    <sheetView showGridLines="0" showZeros="0" view="pageBreakPreview" zoomScaleNormal="75" zoomScaleSheetLayoutView="100" workbookViewId="0">
      <selection activeCell="G8" sqref="G8"/>
    </sheetView>
  </sheetViews>
  <sheetFormatPr defaultRowHeight="12.75" x14ac:dyDescent="0.2"/>
  <cols>
    <col min="1" max="1" width="12.140625" style="105" customWidth="1"/>
    <col min="2" max="2" width="10.42578125" style="105" customWidth="1"/>
    <col min="3" max="3" width="55.5703125" style="105" customWidth="1"/>
    <col min="4" max="4" width="14.28515625" style="106" customWidth="1"/>
    <col min="5" max="5" width="16.140625" style="106" customWidth="1"/>
    <col min="6" max="6" width="15.7109375" style="105" customWidth="1"/>
    <col min="7" max="7" width="14.140625" style="105" customWidth="1"/>
    <col min="8" max="8" width="15.7109375" style="105" customWidth="1"/>
    <col min="9" max="10" width="9.42578125" style="105" customWidth="1"/>
    <col min="11" max="11" width="11.85546875" style="105" customWidth="1"/>
    <col min="12" max="12" width="9.140625" style="105"/>
    <col min="13" max="13" width="13.42578125" style="105" customWidth="1"/>
    <col min="14" max="256" width="9.140625" style="105"/>
    <col min="257" max="257" width="12.140625" style="105" customWidth="1"/>
    <col min="258" max="258" width="10.42578125" style="105" customWidth="1"/>
    <col min="259" max="259" width="55.5703125" style="105" customWidth="1"/>
    <col min="260" max="260" width="14.28515625" style="105" customWidth="1"/>
    <col min="261" max="261" width="16.140625" style="105" customWidth="1"/>
    <col min="262" max="262" width="15.7109375" style="105" customWidth="1"/>
    <col min="263" max="263" width="14.140625" style="105" customWidth="1"/>
    <col min="264" max="264" width="15.7109375" style="105" customWidth="1"/>
    <col min="265" max="266" width="9.42578125" style="105" customWidth="1"/>
    <col min="267" max="267" width="11.85546875" style="105" customWidth="1"/>
    <col min="268" max="268" width="9.140625" style="105"/>
    <col min="269" max="269" width="13.42578125" style="105" customWidth="1"/>
    <col min="270" max="512" width="9.140625" style="105"/>
    <col min="513" max="513" width="12.140625" style="105" customWidth="1"/>
    <col min="514" max="514" width="10.42578125" style="105" customWidth="1"/>
    <col min="515" max="515" width="55.5703125" style="105" customWidth="1"/>
    <col min="516" max="516" width="14.28515625" style="105" customWidth="1"/>
    <col min="517" max="517" width="16.140625" style="105" customWidth="1"/>
    <col min="518" max="518" width="15.7109375" style="105" customWidth="1"/>
    <col min="519" max="519" width="14.140625" style="105" customWidth="1"/>
    <col min="520" max="520" width="15.7109375" style="105" customWidth="1"/>
    <col min="521" max="522" width="9.42578125" style="105" customWidth="1"/>
    <col min="523" max="523" width="11.85546875" style="105" customWidth="1"/>
    <col min="524" max="524" width="9.140625" style="105"/>
    <col min="525" max="525" width="13.42578125" style="105" customWidth="1"/>
    <col min="526" max="768" width="9.140625" style="105"/>
    <col min="769" max="769" width="12.140625" style="105" customWidth="1"/>
    <col min="770" max="770" width="10.42578125" style="105" customWidth="1"/>
    <col min="771" max="771" width="55.5703125" style="105" customWidth="1"/>
    <col min="772" max="772" width="14.28515625" style="105" customWidth="1"/>
    <col min="773" max="773" width="16.140625" style="105" customWidth="1"/>
    <col min="774" max="774" width="15.7109375" style="105" customWidth="1"/>
    <col min="775" max="775" width="14.140625" style="105" customWidth="1"/>
    <col min="776" max="776" width="15.7109375" style="105" customWidth="1"/>
    <col min="777" max="778" width="9.42578125" style="105" customWidth="1"/>
    <col min="779" max="779" width="11.85546875" style="105" customWidth="1"/>
    <col min="780" max="780" width="9.140625" style="105"/>
    <col min="781" max="781" width="13.42578125" style="105" customWidth="1"/>
    <col min="782" max="1024" width="9.140625" style="105"/>
    <col min="1025" max="1025" width="12.140625" style="105" customWidth="1"/>
    <col min="1026" max="1026" width="10.42578125" style="105" customWidth="1"/>
    <col min="1027" max="1027" width="55.5703125" style="105" customWidth="1"/>
    <col min="1028" max="1028" width="14.28515625" style="105" customWidth="1"/>
    <col min="1029" max="1029" width="16.140625" style="105" customWidth="1"/>
    <col min="1030" max="1030" width="15.7109375" style="105" customWidth="1"/>
    <col min="1031" max="1031" width="14.140625" style="105" customWidth="1"/>
    <col min="1032" max="1032" width="15.7109375" style="105" customWidth="1"/>
    <col min="1033" max="1034" width="9.42578125" style="105" customWidth="1"/>
    <col min="1035" max="1035" width="11.85546875" style="105" customWidth="1"/>
    <col min="1036" max="1036" width="9.140625" style="105"/>
    <col min="1037" max="1037" width="13.42578125" style="105" customWidth="1"/>
    <col min="1038" max="1280" width="9.140625" style="105"/>
    <col min="1281" max="1281" width="12.140625" style="105" customWidth="1"/>
    <col min="1282" max="1282" width="10.42578125" style="105" customWidth="1"/>
    <col min="1283" max="1283" width="55.5703125" style="105" customWidth="1"/>
    <col min="1284" max="1284" width="14.28515625" style="105" customWidth="1"/>
    <col min="1285" max="1285" width="16.140625" style="105" customWidth="1"/>
    <col min="1286" max="1286" width="15.7109375" style="105" customWidth="1"/>
    <col min="1287" max="1287" width="14.140625" style="105" customWidth="1"/>
    <col min="1288" max="1288" width="15.7109375" style="105" customWidth="1"/>
    <col min="1289" max="1290" width="9.42578125" style="105" customWidth="1"/>
    <col min="1291" max="1291" width="11.85546875" style="105" customWidth="1"/>
    <col min="1292" max="1292" width="9.140625" style="105"/>
    <col min="1293" max="1293" width="13.42578125" style="105" customWidth="1"/>
    <col min="1294" max="1536" width="9.140625" style="105"/>
    <col min="1537" max="1537" width="12.140625" style="105" customWidth="1"/>
    <col min="1538" max="1538" width="10.42578125" style="105" customWidth="1"/>
    <col min="1539" max="1539" width="55.5703125" style="105" customWidth="1"/>
    <col min="1540" max="1540" width="14.28515625" style="105" customWidth="1"/>
    <col min="1541" max="1541" width="16.140625" style="105" customWidth="1"/>
    <col min="1542" max="1542" width="15.7109375" style="105" customWidth="1"/>
    <col min="1543" max="1543" width="14.140625" style="105" customWidth="1"/>
    <col min="1544" max="1544" width="15.7109375" style="105" customWidth="1"/>
    <col min="1545" max="1546" width="9.42578125" style="105" customWidth="1"/>
    <col min="1547" max="1547" width="11.85546875" style="105" customWidth="1"/>
    <col min="1548" max="1548" width="9.140625" style="105"/>
    <col min="1549" max="1549" width="13.42578125" style="105" customWidth="1"/>
    <col min="1550" max="1792" width="9.140625" style="105"/>
    <col min="1793" max="1793" width="12.140625" style="105" customWidth="1"/>
    <col min="1794" max="1794" width="10.42578125" style="105" customWidth="1"/>
    <col min="1795" max="1795" width="55.5703125" style="105" customWidth="1"/>
    <col min="1796" max="1796" width="14.28515625" style="105" customWidth="1"/>
    <col min="1797" max="1797" width="16.140625" style="105" customWidth="1"/>
    <col min="1798" max="1798" width="15.7109375" style="105" customWidth="1"/>
    <col min="1799" max="1799" width="14.140625" style="105" customWidth="1"/>
    <col min="1800" max="1800" width="15.7109375" style="105" customWidth="1"/>
    <col min="1801" max="1802" width="9.42578125" style="105" customWidth="1"/>
    <col min="1803" max="1803" width="11.85546875" style="105" customWidth="1"/>
    <col min="1804" max="1804" width="9.140625" style="105"/>
    <col min="1805" max="1805" width="13.42578125" style="105" customWidth="1"/>
    <col min="1806" max="2048" width="9.140625" style="105"/>
    <col min="2049" max="2049" width="12.140625" style="105" customWidth="1"/>
    <col min="2050" max="2050" width="10.42578125" style="105" customWidth="1"/>
    <col min="2051" max="2051" width="55.5703125" style="105" customWidth="1"/>
    <col min="2052" max="2052" width="14.28515625" style="105" customWidth="1"/>
    <col min="2053" max="2053" width="16.140625" style="105" customWidth="1"/>
    <col min="2054" max="2054" width="15.7109375" style="105" customWidth="1"/>
    <col min="2055" max="2055" width="14.140625" style="105" customWidth="1"/>
    <col min="2056" max="2056" width="15.7109375" style="105" customWidth="1"/>
    <col min="2057" max="2058" width="9.42578125" style="105" customWidth="1"/>
    <col min="2059" max="2059" width="11.85546875" style="105" customWidth="1"/>
    <col min="2060" max="2060" width="9.140625" style="105"/>
    <col min="2061" max="2061" width="13.42578125" style="105" customWidth="1"/>
    <col min="2062" max="2304" width="9.140625" style="105"/>
    <col min="2305" max="2305" width="12.140625" style="105" customWidth="1"/>
    <col min="2306" max="2306" width="10.42578125" style="105" customWidth="1"/>
    <col min="2307" max="2307" width="55.5703125" style="105" customWidth="1"/>
    <col min="2308" max="2308" width="14.28515625" style="105" customWidth="1"/>
    <col min="2309" max="2309" width="16.140625" style="105" customWidth="1"/>
    <col min="2310" max="2310" width="15.7109375" style="105" customWidth="1"/>
    <col min="2311" max="2311" width="14.140625" style="105" customWidth="1"/>
    <col min="2312" max="2312" width="15.7109375" style="105" customWidth="1"/>
    <col min="2313" max="2314" width="9.42578125" style="105" customWidth="1"/>
    <col min="2315" max="2315" width="11.85546875" style="105" customWidth="1"/>
    <col min="2316" max="2316" width="9.140625" style="105"/>
    <col min="2317" max="2317" width="13.42578125" style="105" customWidth="1"/>
    <col min="2318" max="2560" width="9.140625" style="105"/>
    <col min="2561" max="2561" width="12.140625" style="105" customWidth="1"/>
    <col min="2562" max="2562" width="10.42578125" style="105" customWidth="1"/>
    <col min="2563" max="2563" width="55.5703125" style="105" customWidth="1"/>
    <col min="2564" max="2564" width="14.28515625" style="105" customWidth="1"/>
    <col min="2565" max="2565" width="16.140625" style="105" customWidth="1"/>
    <col min="2566" max="2566" width="15.7109375" style="105" customWidth="1"/>
    <col min="2567" max="2567" width="14.140625" style="105" customWidth="1"/>
    <col min="2568" max="2568" width="15.7109375" style="105" customWidth="1"/>
    <col min="2569" max="2570" width="9.42578125" style="105" customWidth="1"/>
    <col min="2571" max="2571" width="11.85546875" style="105" customWidth="1"/>
    <col min="2572" max="2572" width="9.140625" style="105"/>
    <col min="2573" max="2573" width="13.42578125" style="105" customWidth="1"/>
    <col min="2574" max="2816" width="9.140625" style="105"/>
    <col min="2817" max="2817" width="12.140625" style="105" customWidth="1"/>
    <col min="2818" max="2818" width="10.42578125" style="105" customWidth="1"/>
    <col min="2819" max="2819" width="55.5703125" style="105" customWidth="1"/>
    <col min="2820" max="2820" width="14.28515625" style="105" customWidth="1"/>
    <col min="2821" max="2821" width="16.140625" style="105" customWidth="1"/>
    <col min="2822" max="2822" width="15.7109375" style="105" customWidth="1"/>
    <col min="2823" max="2823" width="14.140625" style="105" customWidth="1"/>
    <col min="2824" max="2824" width="15.7109375" style="105" customWidth="1"/>
    <col min="2825" max="2826" width="9.42578125" style="105" customWidth="1"/>
    <col min="2827" max="2827" width="11.85546875" style="105" customWidth="1"/>
    <col min="2828" max="2828" width="9.140625" style="105"/>
    <col min="2829" max="2829" width="13.42578125" style="105" customWidth="1"/>
    <col min="2830" max="3072" width="9.140625" style="105"/>
    <col min="3073" max="3073" width="12.140625" style="105" customWidth="1"/>
    <col min="3074" max="3074" width="10.42578125" style="105" customWidth="1"/>
    <col min="3075" max="3075" width="55.5703125" style="105" customWidth="1"/>
    <col min="3076" max="3076" width="14.28515625" style="105" customWidth="1"/>
    <col min="3077" max="3077" width="16.140625" style="105" customWidth="1"/>
    <col min="3078" max="3078" width="15.7109375" style="105" customWidth="1"/>
    <col min="3079" max="3079" width="14.140625" style="105" customWidth="1"/>
    <col min="3080" max="3080" width="15.7109375" style="105" customWidth="1"/>
    <col min="3081" max="3082" width="9.42578125" style="105" customWidth="1"/>
    <col min="3083" max="3083" width="11.85546875" style="105" customWidth="1"/>
    <col min="3084" max="3084" width="9.140625" style="105"/>
    <col min="3085" max="3085" width="13.42578125" style="105" customWidth="1"/>
    <col min="3086" max="3328" width="9.140625" style="105"/>
    <col min="3329" max="3329" width="12.140625" style="105" customWidth="1"/>
    <col min="3330" max="3330" width="10.42578125" style="105" customWidth="1"/>
    <col min="3331" max="3331" width="55.5703125" style="105" customWidth="1"/>
    <col min="3332" max="3332" width="14.28515625" style="105" customWidth="1"/>
    <col min="3333" max="3333" width="16.140625" style="105" customWidth="1"/>
    <col min="3334" max="3334" width="15.7109375" style="105" customWidth="1"/>
    <col min="3335" max="3335" width="14.140625" style="105" customWidth="1"/>
    <col min="3336" max="3336" width="15.7109375" style="105" customWidth="1"/>
    <col min="3337" max="3338" width="9.42578125" style="105" customWidth="1"/>
    <col min="3339" max="3339" width="11.85546875" style="105" customWidth="1"/>
    <col min="3340" max="3340" width="9.140625" style="105"/>
    <col min="3341" max="3341" width="13.42578125" style="105" customWidth="1"/>
    <col min="3342" max="3584" width="9.140625" style="105"/>
    <col min="3585" max="3585" width="12.140625" style="105" customWidth="1"/>
    <col min="3586" max="3586" width="10.42578125" style="105" customWidth="1"/>
    <col min="3587" max="3587" width="55.5703125" style="105" customWidth="1"/>
    <col min="3588" max="3588" width="14.28515625" style="105" customWidth="1"/>
    <col min="3589" max="3589" width="16.140625" style="105" customWidth="1"/>
    <col min="3590" max="3590" width="15.7109375" style="105" customWidth="1"/>
    <col min="3591" max="3591" width="14.140625" style="105" customWidth="1"/>
    <col min="3592" max="3592" width="15.7109375" style="105" customWidth="1"/>
    <col min="3593" max="3594" width="9.42578125" style="105" customWidth="1"/>
    <col min="3595" max="3595" width="11.85546875" style="105" customWidth="1"/>
    <col min="3596" max="3596" width="9.140625" style="105"/>
    <col min="3597" max="3597" width="13.42578125" style="105" customWidth="1"/>
    <col min="3598" max="3840" width="9.140625" style="105"/>
    <col min="3841" max="3841" width="12.140625" style="105" customWidth="1"/>
    <col min="3842" max="3842" width="10.42578125" style="105" customWidth="1"/>
    <col min="3843" max="3843" width="55.5703125" style="105" customWidth="1"/>
    <col min="3844" max="3844" width="14.28515625" style="105" customWidth="1"/>
    <col min="3845" max="3845" width="16.140625" style="105" customWidth="1"/>
    <col min="3846" max="3846" width="15.7109375" style="105" customWidth="1"/>
    <col min="3847" max="3847" width="14.140625" style="105" customWidth="1"/>
    <col min="3848" max="3848" width="15.7109375" style="105" customWidth="1"/>
    <col min="3849" max="3850" width="9.42578125" style="105" customWidth="1"/>
    <col min="3851" max="3851" width="11.85546875" style="105" customWidth="1"/>
    <col min="3852" max="3852" width="9.140625" style="105"/>
    <col min="3853" max="3853" width="13.42578125" style="105" customWidth="1"/>
    <col min="3854" max="4096" width="9.140625" style="105"/>
    <col min="4097" max="4097" width="12.140625" style="105" customWidth="1"/>
    <col min="4098" max="4098" width="10.42578125" style="105" customWidth="1"/>
    <col min="4099" max="4099" width="55.5703125" style="105" customWidth="1"/>
    <col min="4100" max="4100" width="14.28515625" style="105" customWidth="1"/>
    <col min="4101" max="4101" width="16.140625" style="105" customWidth="1"/>
    <col min="4102" max="4102" width="15.7109375" style="105" customWidth="1"/>
    <col min="4103" max="4103" width="14.140625" style="105" customWidth="1"/>
    <col min="4104" max="4104" width="15.7109375" style="105" customWidth="1"/>
    <col min="4105" max="4106" width="9.42578125" style="105" customWidth="1"/>
    <col min="4107" max="4107" width="11.85546875" style="105" customWidth="1"/>
    <col min="4108" max="4108" width="9.140625" style="105"/>
    <col min="4109" max="4109" width="13.42578125" style="105" customWidth="1"/>
    <col min="4110" max="4352" width="9.140625" style="105"/>
    <col min="4353" max="4353" width="12.140625" style="105" customWidth="1"/>
    <col min="4354" max="4354" width="10.42578125" style="105" customWidth="1"/>
    <col min="4355" max="4355" width="55.5703125" style="105" customWidth="1"/>
    <col min="4356" max="4356" width="14.28515625" style="105" customWidth="1"/>
    <col min="4357" max="4357" width="16.140625" style="105" customWidth="1"/>
    <col min="4358" max="4358" width="15.7109375" style="105" customWidth="1"/>
    <col min="4359" max="4359" width="14.140625" style="105" customWidth="1"/>
    <col min="4360" max="4360" width="15.7109375" style="105" customWidth="1"/>
    <col min="4361" max="4362" width="9.42578125" style="105" customWidth="1"/>
    <col min="4363" max="4363" width="11.85546875" style="105" customWidth="1"/>
    <col min="4364" max="4364" width="9.140625" style="105"/>
    <col min="4365" max="4365" width="13.42578125" style="105" customWidth="1"/>
    <col min="4366" max="4608" width="9.140625" style="105"/>
    <col min="4609" max="4609" width="12.140625" style="105" customWidth="1"/>
    <col min="4610" max="4610" width="10.42578125" style="105" customWidth="1"/>
    <col min="4611" max="4611" width="55.5703125" style="105" customWidth="1"/>
    <col min="4612" max="4612" width="14.28515625" style="105" customWidth="1"/>
    <col min="4613" max="4613" width="16.140625" style="105" customWidth="1"/>
    <col min="4614" max="4614" width="15.7109375" style="105" customWidth="1"/>
    <col min="4615" max="4615" width="14.140625" style="105" customWidth="1"/>
    <col min="4616" max="4616" width="15.7109375" style="105" customWidth="1"/>
    <col min="4617" max="4618" width="9.42578125" style="105" customWidth="1"/>
    <col min="4619" max="4619" width="11.85546875" style="105" customWidth="1"/>
    <col min="4620" max="4620" width="9.140625" style="105"/>
    <col min="4621" max="4621" width="13.42578125" style="105" customWidth="1"/>
    <col min="4622" max="4864" width="9.140625" style="105"/>
    <col min="4865" max="4865" width="12.140625" style="105" customWidth="1"/>
    <col min="4866" max="4866" width="10.42578125" style="105" customWidth="1"/>
    <col min="4867" max="4867" width="55.5703125" style="105" customWidth="1"/>
    <col min="4868" max="4868" width="14.28515625" style="105" customWidth="1"/>
    <col min="4869" max="4869" width="16.140625" style="105" customWidth="1"/>
    <col min="4870" max="4870" width="15.7109375" style="105" customWidth="1"/>
    <col min="4871" max="4871" width="14.140625" style="105" customWidth="1"/>
    <col min="4872" max="4872" width="15.7109375" style="105" customWidth="1"/>
    <col min="4873" max="4874" width="9.42578125" style="105" customWidth="1"/>
    <col min="4875" max="4875" width="11.85546875" style="105" customWidth="1"/>
    <col min="4876" max="4876" width="9.140625" style="105"/>
    <col min="4877" max="4877" width="13.42578125" style="105" customWidth="1"/>
    <col min="4878" max="5120" width="9.140625" style="105"/>
    <col min="5121" max="5121" width="12.140625" style="105" customWidth="1"/>
    <col min="5122" max="5122" width="10.42578125" style="105" customWidth="1"/>
    <col min="5123" max="5123" width="55.5703125" style="105" customWidth="1"/>
    <col min="5124" max="5124" width="14.28515625" style="105" customWidth="1"/>
    <col min="5125" max="5125" width="16.140625" style="105" customWidth="1"/>
    <col min="5126" max="5126" width="15.7109375" style="105" customWidth="1"/>
    <col min="5127" max="5127" width="14.140625" style="105" customWidth="1"/>
    <col min="5128" max="5128" width="15.7109375" style="105" customWidth="1"/>
    <col min="5129" max="5130" width="9.42578125" style="105" customWidth="1"/>
    <col min="5131" max="5131" width="11.85546875" style="105" customWidth="1"/>
    <col min="5132" max="5132" width="9.140625" style="105"/>
    <col min="5133" max="5133" width="13.42578125" style="105" customWidth="1"/>
    <col min="5134" max="5376" width="9.140625" style="105"/>
    <col min="5377" max="5377" width="12.140625" style="105" customWidth="1"/>
    <col min="5378" max="5378" width="10.42578125" style="105" customWidth="1"/>
    <col min="5379" max="5379" width="55.5703125" style="105" customWidth="1"/>
    <col min="5380" max="5380" width="14.28515625" style="105" customWidth="1"/>
    <col min="5381" max="5381" width="16.140625" style="105" customWidth="1"/>
    <col min="5382" max="5382" width="15.7109375" style="105" customWidth="1"/>
    <col min="5383" max="5383" width="14.140625" style="105" customWidth="1"/>
    <col min="5384" max="5384" width="15.7109375" style="105" customWidth="1"/>
    <col min="5385" max="5386" width="9.42578125" style="105" customWidth="1"/>
    <col min="5387" max="5387" width="11.85546875" style="105" customWidth="1"/>
    <col min="5388" max="5388" width="9.140625" style="105"/>
    <col min="5389" max="5389" width="13.42578125" style="105" customWidth="1"/>
    <col min="5390" max="5632" width="9.140625" style="105"/>
    <col min="5633" max="5633" width="12.140625" style="105" customWidth="1"/>
    <col min="5634" max="5634" width="10.42578125" style="105" customWidth="1"/>
    <col min="5635" max="5635" width="55.5703125" style="105" customWidth="1"/>
    <col min="5636" max="5636" width="14.28515625" style="105" customWidth="1"/>
    <col min="5637" max="5637" width="16.140625" style="105" customWidth="1"/>
    <col min="5638" max="5638" width="15.7109375" style="105" customWidth="1"/>
    <col min="5639" max="5639" width="14.140625" style="105" customWidth="1"/>
    <col min="5640" max="5640" width="15.7109375" style="105" customWidth="1"/>
    <col min="5641" max="5642" width="9.42578125" style="105" customWidth="1"/>
    <col min="5643" max="5643" width="11.85546875" style="105" customWidth="1"/>
    <col min="5644" max="5644" width="9.140625" style="105"/>
    <col min="5645" max="5645" width="13.42578125" style="105" customWidth="1"/>
    <col min="5646" max="5888" width="9.140625" style="105"/>
    <col min="5889" max="5889" width="12.140625" style="105" customWidth="1"/>
    <col min="5890" max="5890" width="10.42578125" style="105" customWidth="1"/>
    <col min="5891" max="5891" width="55.5703125" style="105" customWidth="1"/>
    <col min="5892" max="5892" width="14.28515625" style="105" customWidth="1"/>
    <col min="5893" max="5893" width="16.140625" style="105" customWidth="1"/>
    <col min="5894" max="5894" width="15.7109375" style="105" customWidth="1"/>
    <col min="5895" max="5895" width="14.140625" style="105" customWidth="1"/>
    <col min="5896" max="5896" width="15.7109375" style="105" customWidth="1"/>
    <col min="5897" max="5898" width="9.42578125" style="105" customWidth="1"/>
    <col min="5899" max="5899" width="11.85546875" style="105" customWidth="1"/>
    <col min="5900" max="5900" width="9.140625" style="105"/>
    <col min="5901" max="5901" width="13.42578125" style="105" customWidth="1"/>
    <col min="5902" max="6144" width="9.140625" style="105"/>
    <col min="6145" max="6145" width="12.140625" style="105" customWidth="1"/>
    <col min="6146" max="6146" width="10.42578125" style="105" customWidth="1"/>
    <col min="6147" max="6147" width="55.5703125" style="105" customWidth="1"/>
    <col min="6148" max="6148" width="14.28515625" style="105" customWidth="1"/>
    <col min="6149" max="6149" width="16.140625" style="105" customWidth="1"/>
    <col min="6150" max="6150" width="15.7109375" style="105" customWidth="1"/>
    <col min="6151" max="6151" width="14.140625" style="105" customWidth="1"/>
    <col min="6152" max="6152" width="15.7109375" style="105" customWidth="1"/>
    <col min="6153" max="6154" width="9.42578125" style="105" customWidth="1"/>
    <col min="6155" max="6155" width="11.85546875" style="105" customWidth="1"/>
    <col min="6156" max="6156" width="9.140625" style="105"/>
    <col min="6157" max="6157" width="13.42578125" style="105" customWidth="1"/>
    <col min="6158" max="6400" width="9.140625" style="105"/>
    <col min="6401" max="6401" width="12.140625" style="105" customWidth="1"/>
    <col min="6402" max="6402" width="10.42578125" style="105" customWidth="1"/>
    <col min="6403" max="6403" width="55.5703125" style="105" customWidth="1"/>
    <col min="6404" max="6404" width="14.28515625" style="105" customWidth="1"/>
    <col min="6405" max="6405" width="16.140625" style="105" customWidth="1"/>
    <col min="6406" max="6406" width="15.7109375" style="105" customWidth="1"/>
    <col min="6407" max="6407" width="14.140625" style="105" customWidth="1"/>
    <col min="6408" max="6408" width="15.7109375" style="105" customWidth="1"/>
    <col min="6409" max="6410" width="9.42578125" style="105" customWidth="1"/>
    <col min="6411" max="6411" width="11.85546875" style="105" customWidth="1"/>
    <col min="6412" max="6412" width="9.140625" style="105"/>
    <col min="6413" max="6413" width="13.42578125" style="105" customWidth="1"/>
    <col min="6414" max="6656" width="9.140625" style="105"/>
    <col min="6657" max="6657" width="12.140625" style="105" customWidth="1"/>
    <col min="6658" max="6658" width="10.42578125" style="105" customWidth="1"/>
    <col min="6659" max="6659" width="55.5703125" style="105" customWidth="1"/>
    <col min="6660" max="6660" width="14.28515625" style="105" customWidth="1"/>
    <col min="6661" max="6661" width="16.140625" style="105" customWidth="1"/>
    <col min="6662" max="6662" width="15.7109375" style="105" customWidth="1"/>
    <col min="6663" max="6663" width="14.140625" style="105" customWidth="1"/>
    <col min="6664" max="6664" width="15.7109375" style="105" customWidth="1"/>
    <col min="6665" max="6666" width="9.42578125" style="105" customWidth="1"/>
    <col min="6667" max="6667" width="11.85546875" style="105" customWidth="1"/>
    <col min="6668" max="6668" width="9.140625" style="105"/>
    <col min="6669" max="6669" width="13.42578125" style="105" customWidth="1"/>
    <col min="6670" max="6912" width="9.140625" style="105"/>
    <col min="6913" max="6913" width="12.140625" style="105" customWidth="1"/>
    <col min="6914" max="6914" width="10.42578125" style="105" customWidth="1"/>
    <col min="6915" max="6915" width="55.5703125" style="105" customWidth="1"/>
    <col min="6916" max="6916" width="14.28515625" style="105" customWidth="1"/>
    <col min="6917" max="6917" width="16.140625" style="105" customWidth="1"/>
    <col min="6918" max="6918" width="15.7109375" style="105" customWidth="1"/>
    <col min="6919" max="6919" width="14.140625" style="105" customWidth="1"/>
    <col min="6920" max="6920" width="15.7109375" style="105" customWidth="1"/>
    <col min="6921" max="6922" width="9.42578125" style="105" customWidth="1"/>
    <col min="6923" max="6923" width="11.85546875" style="105" customWidth="1"/>
    <col min="6924" max="6924" width="9.140625" style="105"/>
    <col min="6925" max="6925" width="13.42578125" style="105" customWidth="1"/>
    <col min="6926" max="7168" width="9.140625" style="105"/>
    <col min="7169" max="7169" width="12.140625" style="105" customWidth="1"/>
    <col min="7170" max="7170" width="10.42578125" style="105" customWidth="1"/>
    <col min="7171" max="7171" width="55.5703125" style="105" customWidth="1"/>
    <col min="7172" max="7172" width="14.28515625" style="105" customWidth="1"/>
    <col min="7173" max="7173" width="16.140625" style="105" customWidth="1"/>
    <col min="7174" max="7174" width="15.7109375" style="105" customWidth="1"/>
    <col min="7175" max="7175" width="14.140625" style="105" customWidth="1"/>
    <col min="7176" max="7176" width="15.7109375" style="105" customWidth="1"/>
    <col min="7177" max="7178" width="9.42578125" style="105" customWidth="1"/>
    <col min="7179" max="7179" width="11.85546875" style="105" customWidth="1"/>
    <col min="7180" max="7180" width="9.140625" style="105"/>
    <col min="7181" max="7181" width="13.42578125" style="105" customWidth="1"/>
    <col min="7182" max="7424" width="9.140625" style="105"/>
    <col min="7425" max="7425" width="12.140625" style="105" customWidth="1"/>
    <col min="7426" max="7426" width="10.42578125" style="105" customWidth="1"/>
    <col min="7427" max="7427" width="55.5703125" style="105" customWidth="1"/>
    <col min="7428" max="7428" width="14.28515625" style="105" customWidth="1"/>
    <col min="7429" max="7429" width="16.140625" style="105" customWidth="1"/>
    <col min="7430" max="7430" width="15.7109375" style="105" customWidth="1"/>
    <col min="7431" max="7431" width="14.140625" style="105" customWidth="1"/>
    <col min="7432" max="7432" width="15.7109375" style="105" customWidth="1"/>
    <col min="7433" max="7434" width="9.42578125" style="105" customWidth="1"/>
    <col min="7435" max="7435" width="11.85546875" style="105" customWidth="1"/>
    <col min="7436" max="7436" width="9.140625" style="105"/>
    <col min="7437" max="7437" width="13.42578125" style="105" customWidth="1"/>
    <col min="7438" max="7680" width="9.140625" style="105"/>
    <col min="7681" max="7681" width="12.140625" style="105" customWidth="1"/>
    <col min="7682" max="7682" width="10.42578125" style="105" customWidth="1"/>
    <col min="7683" max="7683" width="55.5703125" style="105" customWidth="1"/>
    <col min="7684" max="7684" width="14.28515625" style="105" customWidth="1"/>
    <col min="7685" max="7685" width="16.140625" style="105" customWidth="1"/>
    <col min="7686" max="7686" width="15.7109375" style="105" customWidth="1"/>
    <col min="7687" max="7687" width="14.140625" style="105" customWidth="1"/>
    <col min="7688" max="7688" width="15.7109375" style="105" customWidth="1"/>
    <col min="7689" max="7690" width="9.42578125" style="105" customWidth="1"/>
    <col min="7691" max="7691" width="11.85546875" style="105" customWidth="1"/>
    <col min="7692" max="7692" width="9.140625" style="105"/>
    <col min="7693" max="7693" width="13.42578125" style="105" customWidth="1"/>
    <col min="7694" max="7936" width="9.140625" style="105"/>
    <col min="7937" max="7937" width="12.140625" style="105" customWidth="1"/>
    <col min="7938" max="7938" width="10.42578125" style="105" customWidth="1"/>
    <col min="7939" max="7939" width="55.5703125" style="105" customWidth="1"/>
    <col min="7940" max="7940" width="14.28515625" style="105" customWidth="1"/>
    <col min="7941" max="7941" width="16.140625" style="105" customWidth="1"/>
    <col min="7942" max="7942" width="15.7109375" style="105" customWidth="1"/>
    <col min="7943" max="7943" width="14.140625" style="105" customWidth="1"/>
    <col min="7944" max="7944" width="15.7109375" style="105" customWidth="1"/>
    <col min="7945" max="7946" width="9.42578125" style="105" customWidth="1"/>
    <col min="7947" max="7947" width="11.85546875" style="105" customWidth="1"/>
    <col min="7948" max="7948" width="9.140625" style="105"/>
    <col min="7949" max="7949" width="13.42578125" style="105" customWidth="1"/>
    <col min="7950" max="8192" width="9.140625" style="105"/>
    <col min="8193" max="8193" width="12.140625" style="105" customWidth="1"/>
    <col min="8194" max="8194" width="10.42578125" style="105" customWidth="1"/>
    <col min="8195" max="8195" width="55.5703125" style="105" customWidth="1"/>
    <col min="8196" max="8196" width="14.28515625" style="105" customWidth="1"/>
    <col min="8197" max="8197" width="16.140625" style="105" customWidth="1"/>
    <col min="8198" max="8198" width="15.7109375" style="105" customWidth="1"/>
    <col min="8199" max="8199" width="14.140625" style="105" customWidth="1"/>
    <col min="8200" max="8200" width="15.7109375" style="105" customWidth="1"/>
    <col min="8201" max="8202" width="9.42578125" style="105" customWidth="1"/>
    <col min="8203" max="8203" width="11.85546875" style="105" customWidth="1"/>
    <col min="8204" max="8204" width="9.140625" style="105"/>
    <col min="8205" max="8205" width="13.42578125" style="105" customWidth="1"/>
    <col min="8206" max="8448" width="9.140625" style="105"/>
    <col min="8449" max="8449" width="12.140625" style="105" customWidth="1"/>
    <col min="8450" max="8450" width="10.42578125" style="105" customWidth="1"/>
    <col min="8451" max="8451" width="55.5703125" style="105" customWidth="1"/>
    <col min="8452" max="8452" width="14.28515625" style="105" customWidth="1"/>
    <col min="8453" max="8453" width="16.140625" style="105" customWidth="1"/>
    <col min="8454" max="8454" width="15.7109375" style="105" customWidth="1"/>
    <col min="8455" max="8455" width="14.140625" style="105" customWidth="1"/>
    <col min="8456" max="8456" width="15.7109375" style="105" customWidth="1"/>
    <col min="8457" max="8458" width="9.42578125" style="105" customWidth="1"/>
    <col min="8459" max="8459" width="11.85546875" style="105" customWidth="1"/>
    <col min="8460" max="8460" width="9.140625" style="105"/>
    <col min="8461" max="8461" width="13.42578125" style="105" customWidth="1"/>
    <col min="8462" max="8704" width="9.140625" style="105"/>
    <col min="8705" max="8705" width="12.140625" style="105" customWidth="1"/>
    <col min="8706" max="8706" width="10.42578125" style="105" customWidth="1"/>
    <col min="8707" max="8707" width="55.5703125" style="105" customWidth="1"/>
    <col min="8708" max="8708" width="14.28515625" style="105" customWidth="1"/>
    <col min="8709" max="8709" width="16.140625" style="105" customWidth="1"/>
    <col min="8710" max="8710" width="15.7109375" style="105" customWidth="1"/>
    <col min="8711" max="8711" width="14.140625" style="105" customWidth="1"/>
    <col min="8712" max="8712" width="15.7109375" style="105" customWidth="1"/>
    <col min="8713" max="8714" width="9.42578125" style="105" customWidth="1"/>
    <col min="8715" max="8715" width="11.85546875" style="105" customWidth="1"/>
    <col min="8716" max="8716" width="9.140625" style="105"/>
    <col min="8717" max="8717" width="13.42578125" style="105" customWidth="1"/>
    <col min="8718" max="8960" width="9.140625" style="105"/>
    <col min="8961" max="8961" width="12.140625" style="105" customWidth="1"/>
    <col min="8962" max="8962" width="10.42578125" style="105" customWidth="1"/>
    <col min="8963" max="8963" width="55.5703125" style="105" customWidth="1"/>
    <col min="8964" max="8964" width="14.28515625" style="105" customWidth="1"/>
    <col min="8965" max="8965" width="16.140625" style="105" customWidth="1"/>
    <col min="8966" max="8966" width="15.7109375" style="105" customWidth="1"/>
    <col min="8967" max="8967" width="14.140625" style="105" customWidth="1"/>
    <col min="8968" max="8968" width="15.7109375" style="105" customWidth="1"/>
    <col min="8969" max="8970" width="9.42578125" style="105" customWidth="1"/>
    <col min="8971" max="8971" width="11.85546875" style="105" customWidth="1"/>
    <col min="8972" max="8972" width="9.140625" style="105"/>
    <col min="8973" max="8973" width="13.42578125" style="105" customWidth="1"/>
    <col min="8974" max="9216" width="9.140625" style="105"/>
    <col min="9217" max="9217" width="12.140625" style="105" customWidth="1"/>
    <col min="9218" max="9218" width="10.42578125" style="105" customWidth="1"/>
    <col min="9219" max="9219" width="55.5703125" style="105" customWidth="1"/>
    <col min="9220" max="9220" width="14.28515625" style="105" customWidth="1"/>
    <col min="9221" max="9221" width="16.140625" style="105" customWidth="1"/>
    <col min="9222" max="9222" width="15.7109375" style="105" customWidth="1"/>
    <col min="9223" max="9223" width="14.140625" style="105" customWidth="1"/>
    <col min="9224" max="9224" width="15.7109375" style="105" customWidth="1"/>
    <col min="9225" max="9226" width="9.42578125" style="105" customWidth="1"/>
    <col min="9227" max="9227" width="11.85546875" style="105" customWidth="1"/>
    <col min="9228" max="9228" width="9.140625" style="105"/>
    <col min="9229" max="9229" width="13.42578125" style="105" customWidth="1"/>
    <col min="9230" max="9472" width="9.140625" style="105"/>
    <col min="9473" max="9473" width="12.140625" style="105" customWidth="1"/>
    <col min="9474" max="9474" width="10.42578125" style="105" customWidth="1"/>
    <col min="9475" max="9475" width="55.5703125" style="105" customWidth="1"/>
    <col min="9476" max="9476" width="14.28515625" style="105" customWidth="1"/>
    <col min="9477" max="9477" width="16.140625" style="105" customWidth="1"/>
    <col min="9478" max="9478" width="15.7109375" style="105" customWidth="1"/>
    <col min="9479" max="9479" width="14.140625" style="105" customWidth="1"/>
    <col min="9480" max="9480" width="15.7109375" style="105" customWidth="1"/>
    <col min="9481" max="9482" width="9.42578125" style="105" customWidth="1"/>
    <col min="9483" max="9483" width="11.85546875" style="105" customWidth="1"/>
    <col min="9484" max="9484" width="9.140625" style="105"/>
    <col min="9485" max="9485" width="13.42578125" style="105" customWidth="1"/>
    <col min="9486" max="9728" width="9.140625" style="105"/>
    <col min="9729" max="9729" width="12.140625" style="105" customWidth="1"/>
    <col min="9730" max="9730" width="10.42578125" style="105" customWidth="1"/>
    <col min="9731" max="9731" width="55.5703125" style="105" customWidth="1"/>
    <col min="9732" max="9732" width="14.28515625" style="105" customWidth="1"/>
    <col min="9733" max="9733" width="16.140625" style="105" customWidth="1"/>
    <col min="9734" max="9734" width="15.7109375" style="105" customWidth="1"/>
    <col min="9735" max="9735" width="14.140625" style="105" customWidth="1"/>
    <col min="9736" max="9736" width="15.7109375" style="105" customWidth="1"/>
    <col min="9737" max="9738" width="9.42578125" style="105" customWidth="1"/>
    <col min="9739" max="9739" width="11.85546875" style="105" customWidth="1"/>
    <col min="9740" max="9740" width="9.140625" style="105"/>
    <col min="9741" max="9741" width="13.42578125" style="105" customWidth="1"/>
    <col min="9742" max="9984" width="9.140625" style="105"/>
    <col min="9985" max="9985" width="12.140625" style="105" customWidth="1"/>
    <col min="9986" max="9986" width="10.42578125" style="105" customWidth="1"/>
    <col min="9987" max="9987" width="55.5703125" style="105" customWidth="1"/>
    <col min="9988" max="9988" width="14.28515625" style="105" customWidth="1"/>
    <col min="9989" max="9989" width="16.140625" style="105" customWidth="1"/>
    <col min="9990" max="9990" width="15.7109375" style="105" customWidth="1"/>
    <col min="9991" max="9991" width="14.140625" style="105" customWidth="1"/>
    <col min="9992" max="9992" width="15.7109375" style="105" customWidth="1"/>
    <col min="9993" max="9994" width="9.42578125" style="105" customWidth="1"/>
    <col min="9995" max="9995" width="11.85546875" style="105" customWidth="1"/>
    <col min="9996" max="9996" width="9.140625" style="105"/>
    <col min="9997" max="9997" width="13.42578125" style="105" customWidth="1"/>
    <col min="9998" max="10240" width="9.140625" style="105"/>
    <col min="10241" max="10241" width="12.140625" style="105" customWidth="1"/>
    <col min="10242" max="10242" width="10.42578125" style="105" customWidth="1"/>
    <col min="10243" max="10243" width="55.5703125" style="105" customWidth="1"/>
    <col min="10244" max="10244" width="14.28515625" style="105" customWidth="1"/>
    <col min="10245" max="10245" width="16.140625" style="105" customWidth="1"/>
    <col min="10246" max="10246" width="15.7109375" style="105" customWidth="1"/>
    <col min="10247" max="10247" width="14.140625" style="105" customWidth="1"/>
    <col min="10248" max="10248" width="15.7109375" style="105" customWidth="1"/>
    <col min="10249" max="10250" width="9.42578125" style="105" customWidth="1"/>
    <col min="10251" max="10251" width="11.85546875" style="105" customWidth="1"/>
    <col min="10252" max="10252" width="9.140625" style="105"/>
    <col min="10253" max="10253" width="13.42578125" style="105" customWidth="1"/>
    <col min="10254" max="10496" width="9.140625" style="105"/>
    <col min="10497" max="10497" width="12.140625" style="105" customWidth="1"/>
    <col min="10498" max="10498" width="10.42578125" style="105" customWidth="1"/>
    <col min="10499" max="10499" width="55.5703125" style="105" customWidth="1"/>
    <col min="10500" max="10500" width="14.28515625" style="105" customWidth="1"/>
    <col min="10501" max="10501" width="16.140625" style="105" customWidth="1"/>
    <col min="10502" max="10502" width="15.7109375" style="105" customWidth="1"/>
    <col min="10503" max="10503" width="14.140625" style="105" customWidth="1"/>
    <col min="10504" max="10504" width="15.7109375" style="105" customWidth="1"/>
    <col min="10505" max="10506" width="9.42578125" style="105" customWidth="1"/>
    <col min="10507" max="10507" width="11.85546875" style="105" customWidth="1"/>
    <col min="10508" max="10508" width="9.140625" style="105"/>
    <col min="10509" max="10509" width="13.42578125" style="105" customWidth="1"/>
    <col min="10510" max="10752" width="9.140625" style="105"/>
    <col min="10753" max="10753" width="12.140625" style="105" customWidth="1"/>
    <col min="10754" max="10754" width="10.42578125" style="105" customWidth="1"/>
    <col min="10755" max="10755" width="55.5703125" style="105" customWidth="1"/>
    <col min="10756" max="10756" width="14.28515625" style="105" customWidth="1"/>
    <col min="10757" max="10757" width="16.140625" style="105" customWidth="1"/>
    <col min="10758" max="10758" width="15.7109375" style="105" customWidth="1"/>
    <col min="10759" max="10759" width="14.140625" style="105" customWidth="1"/>
    <col min="10760" max="10760" width="15.7109375" style="105" customWidth="1"/>
    <col min="10761" max="10762" width="9.42578125" style="105" customWidth="1"/>
    <col min="10763" max="10763" width="11.85546875" style="105" customWidth="1"/>
    <col min="10764" max="10764" width="9.140625" style="105"/>
    <col min="10765" max="10765" width="13.42578125" style="105" customWidth="1"/>
    <col min="10766" max="11008" width="9.140625" style="105"/>
    <col min="11009" max="11009" width="12.140625" style="105" customWidth="1"/>
    <col min="11010" max="11010" width="10.42578125" style="105" customWidth="1"/>
    <col min="11011" max="11011" width="55.5703125" style="105" customWidth="1"/>
    <col min="11012" max="11012" width="14.28515625" style="105" customWidth="1"/>
    <col min="11013" max="11013" width="16.140625" style="105" customWidth="1"/>
    <col min="11014" max="11014" width="15.7109375" style="105" customWidth="1"/>
    <col min="11015" max="11015" width="14.140625" style="105" customWidth="1"/>
    <col min="11016" max="11016" width="15.7109375" style="105" customWidth="1"/>
    <col min="11017" max="11018" width="9.42578125" style="105" customWidth="1"/>
    <col min="11019" max="11019" width="11.85546875" style="105" customWidth="1"/>
    <col min="11020" max="11020" width="9.140625" style="105"/>
    <col min="11021" max="11021" width="13.42578125" style="105" customWidth="1"/>
    <col min="11022" max="11264" width="9.140625" style="105"/>
    <col min="11265" max="11265" width="12.140625" style="105" customWidth="1"/>
    <col min="11266" max="11266" width="10.42578125" style="105" customWidth="1"/>
    <col min="11267" max="11267" width="55.5703125" style="105" customWidth="1"/>
    <col min="11268" max="11268" width="14.28515625" style="105" customWidth="1"/>
    <col min="11269" max="11269" width="16.140625" style="105" customWidth="1"/>
    <col min="11270" max="11270" width="15.7109375" style="105" customWidth="1"/>
    <col min="11271" max="11271" width="14.140625" style="105" customWidth="1"/>
    <col min="11272" max="11272" width="15.7109375" style="105" customWidth="1"/>
    <col min="11273" max="11274" width="9.42578125" style="105" customWidth="1"/>
    <col min="11275" max="11275" width="11.85546875" style="105" customWidth="1"/>
    <col min="11276" max="11276" width="9.140625" style="105"/>
    <col min="11277" max="11277" width="13.42578125" style="105" customWidth="1"/>
    <col min="11278" max="11520" width="9.140625" style="105"/>
    <col min="11521" max="11521" width="12.140625" style="105" customWidth="1"/>
    <col min="11522" max="11522" width="10.42578125" style="105" customWidth="1"/>
    <col min="11523" max="11523" width="55.5703125" style="105" customWidth="1"/>
    <col min="11524" max="11524" width="14.28515625" style="105" customWidth="1"/>
    <col min="11525" max="11525" width="16.140625" style="105" customWidth="1"/>
    <col min="11526" max="11526" width="15.7109375" style="105" customWidth="1"/>
    <col min="11527" max="11527" width="14.140625" style="105" customWidth="1"/>
    <col min="11528" max="11528" width="15.7109375" style="105" customWidth="1"/>
    <col min="11529" max="11530" width="9.42578125" style="105" customWidth="1"/>
    <col min="11531" max="11531" width="11.85546875" style="105" customWidth="1"/>
    <col min="11532" max="11532" width="9.140625" style="105"/>
    <col min="11533" max="11533" width="13.42578125" style="105" customWidth="1"/>
    <col min="11534" max="11776" width="9.140625" style="105"/>
    <col min="11777" max="11777" width="12.140625" style="105" customWidth="1"/>
    <col min="11778" max="11778" width="10.42578125" style="105" customWidth="1"/>
    <col min="11779" max="11779" width="55.5703125" style="105" customWidth="1"/>
    <col min="11780" max="11780" width="14.28515625" style="105" customWidth="1"/>
    <col min="11781" max="11781" width="16.140625" style="105" customWidth="1"/>
    <col min="11782" max="11782" width="15.7109375" style="105" customWidth="1"/>
    <col min="11783" max="11783" width="14.140625" style="105" customWidth="1"/>
    <col min="11784" max="11784" width="15.7109375" style="105" customWidth="1"/>
    <col min="11785" max="11786" width="9.42578125" style="105" customWidth="1"/>
    <col min="11787" max="11787" width="11.85546875" style="105" customWidth="1"/>
    <col min="11788" max="11788" width="9.140625" style="105"/>
    <col min="11789" max="11789" width="13.42578125" style="105" customWidth="1"/>
    <col min="11790" max="12032" width="9.140625" style="105"/>
    <col min="12033" max="12033" width="12.140625" style="105" customWidth="1"/>
    <col min="12034" max="12034" width="10.42578125" style="105" customWidth="1"/>
    <col min="12035" max="12035" width="55.5703125" style="105" customWidth="1"/>
    <col min="12036" max="12036" width="14.28515625" style="105" customWidth="1"/>
    <col min="12037" max="12037" width="16.140625" style="105" customWidth="1"/>
    <col min="12038" max="12038" width="15.7109375" style="105" customWidth="1"/>
    <col min="12039" max="12039" width="14.140625" style="105" customWidth="1"/>
    <col min="12040" max="12040" width="15.7109375" style="105" customWidth="1"/>
    <col min="12041" max="12042" width="9.42578125" style="105" customWidth="1"/>
    <col min="12043" max="12043" width="11.85546875" style="105" customWidth="1"/>
    <col min="12044" max="12044" width="9.140625" style="105"/>
    <col min="12045" max="12045" width="13.42578125" style="105" customWidth="1"/>
    <col min="12046" max="12288" width="9.140625" style="105"/>
    <col min="12289" max="12289" width="12.140625" style="105" customWidth="1"/>
    <col min="12290" max="12290" width="10.42578125" style="105" customWidth="1"/>
    <col min="12291" max="12291" width="55.5703125" style="105" customWidth="1"/>
    <col min="12292" max="12292" width="14.28515625" style="105" customWidth="1"/>
    <col min="12293" max="12293" width="16.140625" style="105" customWidth="1"/>
    <col min="12294" max="12294" width="15.7109375" style="105" customWidth="1"/>
    <col min="12295" max="12295" width="14.140625" style="105" customWidth="1"/>
    <col min="12296" max="12296" width="15.7109375" style="105" customWidth="1"/>
    <col min="12297" max="12298" width="9.42578125" style="105" customWidth="1"/>
    <col min="12299" max="12299" width="11.85546875" style="105" customWidth="1"/>
    <col min="12300" max="12300" width="9.140625" style="105"/>
    <col min="12301" max="12301" width="13.42578125" style="105" customWidth="1"/>
    <col min="12302" max="12544" width="9.140625" style="105"/>
    <col min="12545" max="12545" width="12.140625" style="105" customWidth="1"/>
    <col min="12546" max="12546" width="10.42578125" style="105" customWidth="1"/>
    <col min="12547" max="12547" width="55.5703125" style="105" customWidth="1"/>
    <col min="12548" max="12548" width="14.28515625" style="105" customWidth="1"/>
    <col min="12549" max="12549" width="16.140625" style="105" customWidth="1"/>
    <col min="12550" max="12550" width="15.7109375" style="105" customWidth="1"/>
    <col min="12551" max="12551" width="14.140625" style="105" customWidth="1"/>
    <col min="12552" max="12552" width="15.7109375" style="105" customWidth="1"/>
    <col min="12553" max="12554" width="9.42578125" style="105" customWidth="1"/>
    <col min="12555" max="12555" width="11.85546875" style="105" customWidth="1"/>
    <col min="12556" max="12556" width="9.140625" style="105"/>
    <col min="12557" max="12557" width="13.42578125" style="105" customWidth="1"/>
    <col min="12558" max="12800" width="9.140625" style="105"/>
    <col min="12801" max="12801" width="12.140625" style="105" customWidth="1"/>
    <col min="12802" max="12802" width="10.42578125" style="105" customWidth="1"/>
    <col min="12803" max="12803" width="55.5703125" style="105" customWidth="1"/>
    <col min="12804" max="12804" width="14.28515625" style="105" customWidth="1"/>
    <col min="12805" max="12805" width="16.140625" style="105" customWidth="1"/>
    <col min="12806" max="12806" width="15.7109375" style="105" customWidth="1"/>
    <col min="12807" max="12807" width="14.140625" style="105" customWidth="1"/>
    <col min="12808" max="12808" width="15.7109375" style="105" customWidth="1"/>
    <col min="12809" max="12810" width="9.42578125" style="105" customWidth="1"/>
    <col min="12811" max="12811" width="11.85546875" style="105" customWidth="1"/>
    <col min="12812" max="12812" width="9.140625" style="105"/>
    <col min="12813" max="12813" width="13.42578125" style="105" customWidth="1"/>
    <col min="12814" max="13056" width="9.140625" style="105"/>
    <col min="13057" max="13057" width="12.140625" style="105" customWidth="1"/>
    <col min="13058" max="13058" width="10.42578125" style="105" customWidth="1"/>
    <col min="13059" max="13059" width="55.5703125" style="105" customWidth="1"/>
    <col min="13060" max="13060" width="14.28515625" style="105" customWidth="1"/>
    <col min="13061" max="13061" width="16.140625" style="105" customWidth="1"/>
    <col min="13062" max="13062" width="15.7109375" style="105" customWidth="1"/>
    <col min="13063" max="13063" width="14.140625" style="105" customWidth="1"/>
    <col min="13064" max="13064" width="15.7109375" style="105" customWidth="1"/>
    <col min="13065" max="13066" width="9.42578125" style="105" customWidth="1"/>
    <col min="13067" max="13067" width="11.85546875" style="105" customWidth="1"/>
    <col min="13068" max="13068" width="9.140625" style="105"/>
    <col min="13069" max="13069" width="13.42578125" style="105" customWidth="1"/>
    <col min="13070" max="13312" width="9.140625" style="105"/>
    <col min="13313" max="13313" width="12.140625" style="105" customWidth="1"/>
    <col min="13314" max="13314" width="10.42578125" style="105" customWidth="1"/>
    <col min="13315" max="13315" width="55.5703125" style="105" customWidth="1"/>
    <col min="13316" max="13316" width="14.28515625" style="105" customWidth="1"/>
    <col min="13317" max="13317" width="16.140625" style="105" customWidth="1"/>
    <col min="13318" max="13318" width="15.7109375" style="105" customWidth="1"/>
    <col min="13319" max="13319" width="14.140625" style="105" customWidth="1"/>
    <col min="13320" max="13320" width="15.7109375" style="105" customWidth="1"/>
    <col min="13321" max="13322" width="9.42578125" style="105" customWidth="1"/>
    <col min="13323" max="13323" width="11.85546875" style="105" customWidth="1"/>
    <col min="13324" max="13324" width="9.140625" style="105"/>
    <col min="13325" max="13325" width="13.42578125" style="105" customWidth="1"/>
    <col min="13326" max="13568" width="9.140625" style="105"/>
    <col min="13569" max="13569" width="12.140625" style="105" customWidth="1"/>
    <col min="13570" max="13570" width="10.42578125" style="105" customWidth="1"/>
    <col min="13571" max="13571" width="55.5703125" style="105" customWidth="1"/>
    <col min="13572" max="13572" width="14.28515625" style="105" customWidth="1"/>
    <col min="13573" max="13573" width="16.140625" style="105" customWidth="1"/>
    <col min="13574" max="13574" width="15.7109375" style="105" customWidth="1"/>
    <col min="13575" max="13575" width="14.140625" style="105" customWidth="1"/>
    <col min="13576" max="13576" width="15.7109375" style="105" customWidth="1"/>
    <col min="13577" max="13578" width="9.42578125" style="105" customWidth="1"/>
    <col min="13579" max="13579" width="11.85546875" style="105" customWidth="1"/>
    <col min="13580" max="13580" width="9.140625" style="105"/>
    <col min="13581" max="13581" width="13.42578125" style="105" customWidth="1"/>
    <col min="13582" max="13824" width="9.140625" style="105"/>
    <col min="13825" max="13825" width="12.140625" style="105" customWidth="1"/>
    <col min="13826" max="13826" width="10.42578125" style="105" customWidth="1"/>
    <col min="13827" max="13827" width="55.5703125" style="105" customWidth="1"/>
    <col min="13828" max="13828" width="14.28515625" style="105" customWidth="1"/>
    <col min="13829" max="13829" width="16.140625" style="105" customWidth="1"/>
    <col min="13830" max="13830" width="15.7109375" style="105" customWidth="1"/>
    <col min="13831" max="13831" width="14.140625" style="105" customWidth="1"/>
    <col min="13832" max="13832" width="15.7109375" style="105" customWidth="1"/>
    <col min="13833" max="13834" width="9.42578125" style="105" customWidth="1"/>
    <col min="13835" max="13835" width="11.85546875" style="105" customWidth="1"/>
    <col min="13836" max="13836" width="9.140625" style="105"/>
    <col min="13837" max="13837" width="13.42578125" style="105" customWidth="1"/>
    <col min="13838" max="14080" width="9.140625" style="105"/>
    <col min="14081" max="14081" width="12.140625" style="105" customWidth="1"/>
    <col min="14082" max="14082" width="10.42578125" style="105" customWidth="1"/>
    <col min="14083" max="14083" width="55.5703125" style="105" customWidth="1"/>
    <col min="14084" max="14084" width="14.28515625" style="105" customWidth="1"/>
    <col min="14085" max="14085" width="16.140625" style="105" customWidth="1"/>
    <col min="14086" max="14086" width="15.7109375" style="105" customWidth="1"/>
    <col min="14087" max="14087" width="14.140625" style="105" customWidth="1"/>
    <col min="14088" max="14088" width="15.7109375" style="105" customWidth="1"/>
    <col min="14089" max="14090" width="9.42578125" style="105" customWidth="1"/>
    <col min="14091" max="14091" width="11.85546875" style="105" customWidth="1"/>
    <col min="14092" max="14092" width="9.140625" style="105"/>
    <col min="14093" max="14093" width="13.42578125" style="105" customWidth="1"/>
    <col min="14094" max="14336" width="9.140625" style="105"/>
    <col min="14337" max="14337" width="12.140625" style="105" customWidth="1"/>
    <col min="14338" max="14338" width="10.42578125" style="105" customWidth="1"/>
    <col min="14339" max="14339" width="55.5703125" style="105" customWidth="1"/>
    <col min="14340" max="14340" width="14.28515625" style="105" customWidth="1"/>
    <col min="14341" max="14341" width="16.140625" style="105" customWidth="1"/>
    <col min="14342" max="14342" width="15.7109375" style="105" customWidth="1"/>
    <col min="14343" max="14343" width="14.140625" style="105" customWidth="1"/>
    <col min="14344" max="14344" width="15.7109375" style="105" customWidth="1"/>
    <col min="14345" max="14346" width="9.42578125" style="105" customWidth="1"/>
    <col min="14347" max="14347" width="11.85546875" style="105" customWidth="1"/>
    <col min="14348" max="14348" width="9.140625" style="105"/>
    <col min="14349" max="14349" width="13.42578125" style="105" customWidth="1"/>
    <col min="14350" max="14592" width="9.140625" style="105"/>
    <col min="14593" max="14593" width="12.140625" style="105" customWidth="1"/>
    <col min="14594" max="14594" width="10.42578125" style="105" customWidth="1"/>
    <col min="14595" max="14595" width="55.5703125" style="105" customWidth="1"/>
    <col min="14596" max="14596" width="14.28515625" style="105" customWidth="1"/>
    <col min="14597" max="14597" width="16.140625" style="105" customWidth="1"/>
    <col min="14598" max="14598" width="15.7109375" style="105" customWidth="1"/>
    <col min="14599" max="14599" width="14.140625" style="105" customWidth="1"/>
    <col min="14600" max="14600" width="15.7109375" style="105" customWidth="1"/>
    <col min="14601" max="14602" width="9.42578125" style="105" customWidth="1"/>
    <col min="14603" max="14603" width="11.85546875" style="105" customWidth="1"/>
    <col min="14604" max="14604" width="9.140625" style="105"/>
    <col min="14605" max="14605" width="13.42578125" style="105" customWidth="1"/>
    <col min="14606" max="14848" width="9.140625" style="105"/>
    <col min="14849" max="14849" width="12.140625" style="105" customWidth="1"/>
    <col min="14850" max="14850" width="10.42578125" style="105" customWidth="1"/>
    <col min="14851" max="14851" width="55.5703125" style="105" customWidth="1"/>
    <col min="14852" max="14852" width="14.28515625" style="105" customWidth="1"/>
    <col min="14853" max="14853" width="16.140625" style="105" customWidth="1"/>
    <col min="14854" max="14854" width="15.7109375" style="105" customWidth="1"/>
    <col min="14855" max="14855" width="14.140625" style="105" customWidth="1"/>
    <col min="14856" max="14856" width="15.7109375" style="105" customWidth="1"/>
    <col min="14857" max="14858" width="9.42578125" style="105" customWidth="1"/>
    <col min="14859" max="14859" width="11.85546875" style="105" customWidth="1"/>
    <col min="14860" max="14860" width="9.140625" style="105"/>
    <col min="14861" max="14861" width="13.42578125" style="105" customWidth="1"/>
    <col min="14862" max="15104" width="9.140625" style="105"/>
    <col min="15105" max="15105" width="12.140625" style="105" customWidth="1"/>
    <col min="15106" max="15106" width="10.42578125" style="105" customWidth="1"/>
    <col min="15107" max="15107" width="55.5703125" style="105" customWidth="1"/>
    <col min="15108" max="15108" width="14.28515625" style="105" customWidth="1"/>
    <col min="15109" max="15109" width="16.140625" style="105" customWidth="1"/>
    <col min="15110" max="15110" width="15.7109375" style="105" customWidth="1"/>
    <col min="15111" max="15111" width="14.140625" style="105" customWidth="1"/>
    <col min="15112" max="15112" width="15.7109375" style="105" customWidth="1"/>
    <col min="15113" max="15114" width="9.42578125" style="105" customWidth="1"/>
    <col min="15115" max="15115" width="11.85546875" style="105" customWidth="1"/>
    <col min="15116" max="15116" width="9.140625" style="105"/>
    <col min="15117" max="15117" width="13.42578125" style="105" customWidth="1"/>
    <col min="15118" max="15360" width="9.140625" style="105"/>
    <col min="15361" max="15361" width="12.140625" style="105" customWidth="1"/>
    <col min="15362" max="15362" width="10.42578125" style="105" customWidth="1"/>
    <col min="15363" max="15363" width="55.5703125" style="105" customWidth="1"/>
    <col min="15364" max="15364" width="14.28515625" style="105" customWidth="1"/>
    <col min="15365" max="15365" width="16.140625" style="105" customWidth="1"/>
    <col min="15366" max="15366" width="15.7109375" style="105" customWidth="1"/>
    <col min="15367" max="15367" width="14.140625" style="105" customWidth="1"/>
    <col min="15368" max="15368" width="15.7109375" style="105" customWidth="1"/>
    <col min="15369" max="15370" width="9.42578125" style="105" customWidth="1"/>
    <col min="15371" max="15371" width="11.85546875" style="105" customWidth="1"/>
    <col min="15372" max="15372" width="9.140625" style="105"/>
    <col min="15373" max="15373" width="13.42578125" style="105" customWidth="1"/>
    <col min="15374" max="15616" width="9.140625" style="105"/>
    <col min="15617" max="15617" width="12.140625" style="105" customWidth="1"/>
    <col min="15618" max="15618" width="10.42578125" style="105" customWidth="1"/>
    <col min="15619" max="15619" width="55.5703125" style="105" customWidth="1"/>
    <col min="15620" max="15620" width="14.28515625" style="105" customWidth="1"/>
    <col min="15621" max="15621" width="16.140625" style="105" customWidth="1"/>
    <col min="15622" max="15622" width="15.7109375" style="105" customWidth="1"/>
    <col min="15623" max="15623" width="14.140625" style="105" customWidth="1"/>
    <col min="15624" max="15624" width="15.7109375" style="105" customWidth="1"/>
    <col min="15625" max="15626" width="9.42578125" style="105" customWidth="1"/>
    <col min="15627" max="15627" width="11.85546875" style="105" customWidth="1"/>
    <col min="15628" max="15628" width="9.140625" style="105"/>
    <col min="15629" max="15629" width="13.42578125" style="105" customWidth="1"/>
    <col min="15630" max="15872" width="9.140625" style="105"/>
    <col min="15873" max="15873" width="12.140625" style="105" customWidth="1"/>
    <col min="15874" max="15874" width="10.42578125" style="105" customWidth="1"/>
    <col min="15875" max="15875" width="55.5703125" style="105" customWidth="1"/>
    <col min="15876" max="15876" width="14.28515625" style="105" customWidth="1"/>
    <col min="15877" max="15877" width="16.140625" style="105" customWidth="1"/>
    <col min="15878" max="15878" width="15.7109375" style="105" customWidth="1"/>
    <col min="15879" max="15879" width="14.140625" style="105" customWidth="1"/>
    <col min="15880" max="15880" width="15.7109375" style="105" customWidth="1"/>
    <col min="15881" max="15882" width="9.42578125" style="105" customWidth="1"/>
    <col min="15883" max="15883" width="11.85546875" style="105" customWidth="1"/>
    <col min="15884" max="15884" width="9.140625" style="105"/>
    <col min="15885" max="15885" width="13.42578125" style="105" customWidth="1"/>
    <col min="15886" max="16128" width="9.140625" style="105"/>
    <col min="16129" max="16129" width="12.140625" style="105" customWidth="1"/>
    <col min="16130" max="16130" width="10.42578125" style="105" customWidth="1"/>
    <col min="16131" max="16131" width="55.5703125" style="105" customWidth="1"/>
    <col min="16132" max="16132" width="14.28515625" style="105" customWidth="1"/>
    <col min="16133" max="16133" width="16.140625" style="105" customWidth="1"/>
    <col min="16134" max="16134" width="15.7109375" style="105" customWidth="1"/>
    <col min="16135" max="16135" width="14.140625" style="105" customWidth="1"/>
    <col min="16136" max="16136" width="15.7109375" style="105" customWidth="1"/>
    <col min="16137" max="16138" width="9.42578125" style="105" customWidth="1"/>
    <col min="16139" max="16139" width="11.85546875" style="105" customWidth="1"/>
    <col min="16140" max="16140" width="9.140625" style="105"/>
    <col min="16141" max="16141" width="13.42578125" style="105" customWidth="1"/>
    <col min="16142" max="16384" width="9.140625" style="105"/>
  </cols>
  <sheetData>
    <row r="1" spans="1:13" ht="115.5" customHeight="1" thickBot="1" x14ac:dyDescent="0.25">
      <c r="A1" s="103"/>
      <c r="B1" s="104"/>
      <c r="C1" s="229" t="s">
        <v>254</v>
      </c>
      <c r="D1" s="230"/>
      <c r="E1" s="230"/>
      <c r="F1" s="230"/>
      <c r="G1" s="230"/>
      <c r="H1" s="230"/>
      <c r="I1" s="230"/>
      <c r="J1" s="231"/>
      <c r="K1" s="232"/>
    </row>
    <row r="2" spans="1:13" ht="5.25" customHeight="1" thickBot="1" x14ac:dyDescent="0.25">
      <c r="F2" s="106"/>
      <c r="G2" s="106"/>
      <c r="H2" s="106"/>
    </row>
    <row r="3" spans="1:13" ht="16.5" thickBot="1" x14ac:dyDescent="0.3">
      <c r="A3" s="233" t="s">
        <v>229</v>
      </c>
      <c r="B3" s="234"/>
      <c r="C3" s="234"/>
      <c r="D3" s="234"/>
      <c r="E3" s="234"/>
      <c r="F3" s="234"/>
      <c r="G3" s="234"/>
      <c r="H3" s="234"/>
      <c r="I3" s="234"/>
      <c r="J3" s="234"/>
      <c r="K3" s="235"/>
    </row>
    <row r="4" spans="1:13" ht="3.75" customHeight="1" thickBot="1" x14ac:dyDescent="0.25"/>
    <row r="5" spans="1:13" ht="18" customHeight="1" thickBot="1" x14ac:dyDescent="0.25">
      <c r="A5" s="236" t="s">
        <v>230</v>
      </c>
      <c r="B5" s="237"/>
      <c r="C5" s="237"/>
      <c r="D5" s="237"/>
      <c r="E5" s="237"/>
      <c r="F5" s="237"/>
      <c r="G5" s="237"/>
      <c r="H5" s="237"/>
      <c r="I5" s="237"/>
      <c r="J5" s="237"/>
      <c r="K5" s="238"/>
    </row>
    <row r="6" spans="1:13" ht="18" customHeight="1" x14ac:dyDescent="0.2">
      <c r="A6" s="239" t="s">
        <v>252</v>
      </c>
      <c r="B6" s="240"/>
      <c r="C6" s="241"/>
      <c r="D6" s="242" t="s">
        <v>231</v>
      </c>
      <c r="E6" s="243"/>
      <c r="F6" s="244">
        <f>'SSAA - 2016 '!I119</f>
        <v>167682.06312000001</v>
      </c>
      <c r="G6" s="244"/>
      <c r="H6" s="107"/>
      <c r="I6" s="245" t="str">
        <f>'SSAA - 2016 '!H6</f>
        <v>DATA:  30/06/2025</v>
      </c>
      <c r="J6" s="245"/>
      <c r="K6" s="246"/>
    </row>
    <row r="7" spans="1:13" ht="36.75" customHeight="1" thickBot="1" x14ac:dyDescent="0.25">
      <c r="A7" s="247" t="str">
        <f>'SSAA - 2016 '!A6:F6</f>
        <v>OBRA: Perfuração de Poço Artesiano e Reservação</v>
      </c>
      <c r="B7" s="248"/>
      <c r="C7" s="249"/>
      <c r="D7" s="250" t="str">
        <f>'SSAA - 2016 '!A7</f>
        <v>LOCAL: RUA TIJUCAL, SN, PRESIDENTE KUBITSCHEK</v>
      </c>
      <c r="E7" s="250"/>
      <c r="F7" s="250"/>
      <c r="G7" s="250"/>
      <c r="H7" s="250"/>
      <c r="I7" s="251" t="s">
        <v>251</v>
      </c>
      <c r="J7" s="250"/>
      <c r="K7" s="252"/>
    </row>
    <row r="8" spans="1:13" ht="36" customHeight="1" x14ac:dyDescent="0.2">
      <c r="A8" s="108" t="s">
        <v>63</v>
      </c>
      <c r="B8" s="109" t="s">
        <v>232</v>
      </c>
      <c r="C8" s="109" t="s">
        <v>233</v>
      </c>
      <c r="D8" s="110" t="s">
        <v>234</v>
      </c>
      <c r="E8" s="110" t="s">
        <v>235</v>
      </c>
      <c r="F8" s="109" t="s">
        <v>236</v>
      </c>
      <c r="G8" s="109" t="s">
        <v>237</v>
      </c>
      <c r="H8" s="109" t="s">
        <v>238</v>
      </c>
      <c r="I8" s="109" t="s">
        <v>239</v>
      </c>
      <c r="J8" s="109" t="s">
        <v>240</v>
      </c>
      <c r="K8" s="111" t="s">
        <v>241</v>
      </c>
    </row>
    <row r="9" spans="1:13" ht="14.25" customHeight="1" x14ac:dyDescent="0.2">
      <c r="A9" s="253">
        <v>1</v>
      </c>
      <c r="B9" s="255"/>
      <c r="C9" s="255" t="str">
        <f>'SSAA - 2016 '!C14</f>
        <v>SERVIÇOS PRELIMINARES</v>
      </c>
      <c r="D9" s="112" t="s">
        <v>242</v>
      </c>
      <c r="E9" s="113">
        <f>E10/$E$30</f>
        <v>4.2509764415880474E-2</v>
      </c>
      <c r="F9" s="113">
        <v>1</v>
      </c>
      <c r="G9" s="113"/>
      <c r="H9" s="113"/>
      <c r="I9" s="114"/>
      <c r="J9" s="115"/>
      <c r="K9" s="116"/>
    </row>
    <row r="10" spans="1:13" ht="14.25" customHeight="1" x14ac:dyDescent="0.2">
      <c r="A10" s="254"/>
      <c r="B10" s="256"/>
      <c r="C10" s="256"/>
      <c r="D10" s="117" t="s">
        <v>243</v>
      </c>
      <c r="E10" s="118">
        <f>'SSAA - 2016 '!I20</f>
        <v>7128.125</v>
      </c>
      <c r="F10" s="119">
        <f t="shared" ref="F10:K10" si="0">F9*$E$10</f>
        <v>7128.125</v>
      </c>
      <c r="G10" s="119">
        <f t="shared" si="0"/>
        <v>0</v>
      </c>
      <c r="H10" s="119">
        <f t="shared" si="0"/>
        <v>0</v>
      </c>
      <c r="I10" s="119">
        <f t="shared" si="0"/>
        <v>0</v>
      </c>
      <c r="J10" s="119">
        <f t="shared" si="0"/>
        <v>0</v>
      </c>
      <c r="K10" s="120">
        <f t="shared" si="0"/>
        <v>0</v>
      </c>
    </row>
    <row r="11" spans="1:13" ht="14.25" customHeight="1" x14ac:dyDescent="0.2">
      <c r="A11" s="253">
        <v>2</v>
      </c>
      <c r="B11" s="256"/>
      <c r="C11" s="256" t="str">
        <f>'SSAA - 2016 '!C21</f>
        <v>PERFURAÇÃO DE POÇO TUBULAR PROFUNDO, PROFUNDIDADE MÉDIA DE 100M (ATÉ 150M)</v>
      </c>
      <c r="D11" s="117" t="s">
        <v>242</v>
      </c>
      <c r="E11" s="113">
        <f>E12/$E$30</f>
        <v>0.42887884763520906</v>
      </c>
      <c r="F11" s="113">
        <v>1</v>
      </c>
      <c r="G11" s="113"/>
      <c r="H11" s="113"/>
      <c r="I11" s="114"/>
      <c r="J11" s="115"/>
      <c r="K11" s="116"/>
      <c r="M11" s="121" t="e">
        <f>SUM(E10+E12+E14+E16+E18+E20+E22+#REF!+#REF!+#REF!+#REF!+#REF!)</f>
        <v>#REF!</v>
      </c>
    </row>
    <row r="12" spans="1:13" ht="16.5" customHeight="1" x14ac:dyDescent="0.2">
      <c r="A12" s="254"/>
      <c r="B12" s="256"/>
      <c r="C12" s="256"/>
      <c r="D12" s="117" t="s">
        <v>243</v>
      </c>
      <c r="E12" s="118">
        <f>'SSAA - 2016 '!I43</f>
        <v>71915.289999999994</v>
      </c>
      <c r="F12" s="119">
        <f t="shared" ref="F12:K12" si="1">F11*$E$12</f>
        <v>71915.289999999994</v>
      </c>
      <c r="G12" s="119">
        <f t="shared" si="1"/>
        <v>0</v>
      </c>
      <c r="H12" s="119">
        <f t="shared" si="1"/>
        <v>0</v>
      </c>
      <c r="I12" s="119">
        <f t="shared" si="1"/>
        <v>0</v>
      </c>
      <c r="J12" s="119">
        <f t="shared" si="1"/>
        <v>0</v>
      </c>
      <c r="K12" s="120">
        <f t="shared" si="1"/>
        <v>0</v>
      </c>
    </row>
    <row r="13" spans="1:13" ht="14.25" customHeight="1" x14ac:dyDescent="0.2">
      <c r="A13" s="253">
        <v>3</v>
      </c>
      <c r="B13" s="256"/>
      <c r="C13" s="256" t="str">
        <f>'SSAA - 2016 '!C44</f>
        <v>MONTAGEM E INSTALAÇÃO DE POÇO TUBULAR PROFUNDO 1.1/2", PROFUNDIDADE MÉDIA DE 100M</v>
      </c>
      <c r="D13" s="117" t="s">
        <v>242</v>
      </c>
      <c r="E13" s="113">
        <f>E14/$E$30</f>
        <v>0.20628324435181841</v>
      </c>
      <c r="F13" s="113">
        <v>0.5</v>
      </c>
      <c r="G13" s="113">
        <v>0.5</v>
      </c>
      <c r="H13" s="113"/>
      <c r="I13" s="114"/>
      <c r="J13" s="115"/>
      <c r="K13" s="116"/>
    </row>
    <row r="14" spans="1:13" ht="20.25" customHeight="1" x14ac:dyDescent="0.2">
      <c r="A14" s="254"/>
      <c r="B14" s="256"/>
      <c r="C14" s="256"/>
      <c r="D14" s="117" t="s">
        <v>243</v>
      </c>
      <c r="E14" s="118">
        <f>'SSAA - 2016 '!I61</f>
        <v>34590</v>
      </c>
      <c r="F14" s="119">
        <f>F13*$E$14</f>
        <v>17295</v>
      </c>
      <c r="G14" s="119">
        <f t="shared" ref="G14:K14" si="2">G13*$E$14</f>
        <v>17295</v>
      </c>
      <c r="H14" s="119">
        <f t="shared" si="2"/>
        <v>0</v>
      </c>
      <c r="I14" s="119">
        <f t="shared" si="2"/>
        <v>0</v>
      </c>
      <c r="J14" s="119">
        <f t="shared" si="2"/>
        <v>0</v>
      </c>
      <c r="K14" s="119">
        <f t="shared" si="2"/>
        <v>0</v>
      </c>
    </row>
    <row r="15" spans="1:13" ht="14.25" customHeight="1" x14ac:dyDescent="0.2">
      <c r="A15" s="253">
        <v>4</v>
      </c>
      <c r="B15" s="256"/>
      <c r="C15" s="256" t="str">
        <f>'SSAA - 2016 '!C62</f>
        <v>ADUTORA DE ÁGUA BRUTA</v>
      </c>
      <c r="D15" s="117" t="s">
        <v>242</v>
      </c>
      <c r="E15" s="113">
        <f>E16/$E$30</f>
        <v>0.1027560102696809</v>
      </c>
      <c r="F15" s="113"/>
      <c r="G15" s="113">
        <v>1</v>
      </c>
      <c r="H15" s="113">
        <v>0</v>
      </c>
      <c r="I15" s="114"/>
      <c r="J15" s="115"/>
      <c r="K15" s="116"/>
    </row>
    <row r="16" spans="1:13" ht="14.25" customHeight="1" x14ac:dyDescent="0.2">
      <c r="A16" s="254"/>
      <c r="B16" s="256"/>
      <c r="C16" s="256"/>
      <c r="D16" s="117" t="s">
        <v>243</v>
      </c>
      <c r="E16" s="118">
        <f>'SSAA - 2016 '!I73</f>
        <v>17230.339800000002</v>
      </c>
      <c r="F16" s="119">
        <f t="shared" ref="F16:K16" si="3">F15*$E$16</f>
        <v>0</v>
      </c>
      <c r="G16" s="119">
        <f t="shared" si="3"/>
        <v>17230.339800000002</v>
      </c>
      <c r="H16" s="119">
        <f t="shared" si="3"/>
        <v>0</v>
      </c>
      <c r="I16" s="119">
        <f t="shared" si="3"/>
        <v>0</v>
      </c>
      <c r="J16" s="119">
        <f t="shared" si="3"/>
        <v>0</v>
      </c>
      <c r="K16" s="120">
        <f t="shared" si="3"/>
        <v>0</v>
      </c>
    </row>
    <row r="17" spans="1:13" ht="14.25" customHeight="1" x14ac:dyDescent="0.2">
      <c r="A17" s="253">
        <v>5</v>
      </c>
      <c r="B17" s="256"/>
      <c r="C17" s="256" t="str">
        <f>'SSAA - 2016 '!C74</f>
        <v>ESTAÇÃO DE TRATAMENTO DE ÁGUA</v>
      </c>
      <c r="D17" s="117" t="s">
        <v>242</v>
      </c>
      <c r="E17" s="113">
        <f>E18/$E$30</f>
        <v>6.9409332062373768E-3</v>
      </c>
      <c r="F17" s="113"/>
      <c r="G17" s="113">
        <v>1</v>
      </c>
      <c r="H17" s="113"/>
      <c r="I17" s="114"/>
      <c r="J17" s="115"/>
      <c r="K17" s="116"/>
    </row>
    <row r="18" spans="1:13" ht="14.25" customHeight="1" x14ac:dyDescent="0.2">
      <c r="A18" s="254"/>
      <c r="B18" s="256"/>
      <c r="C18" s="256"/>
      <c r="D18" s="117" t="s">
        <v>243</v>
      </c>
      <c r="E18" s="118">
        <f>'SSAA - 2016 '!I77</f>
        <v>1163.8699999999999</v>
      </c>
      <c r="F18" s="119">
        <f t="shared" ref="F18:K18" si="4">F17*$E$16</f>
        <v>0</v>
      </c>
      <c r="G18" s="119">
        <f>G17*$E$18</f>
        <v>1163.8699999999999</v>
      </c>
      <c r="H18" s="119">
        <f>H17*$E$18</f>
        <v>0</v>
      </c>
      <c r="I18" s="119">
        <f t="shared" si="4"/>
        <v>0</v>
      </c>
      <c r="J18" s="119">
        <f t="shared" si="4"/>
        <v>0</v>
      </c>
      <c r="K18" s="120">
        <f t="shared" si="4"/>
        <v>0</v>
      </c>
    </row>
    <row r="19" spans="1:13" ht="14.25" customHeight="1" x14ac:dyDescent="0.2">
      <c r="A19" s="253">
        <v>6</v>
      </c>
      <c r="B19" s="256"/>
      <c r="C19" s="256" t="str">
        <f>'SSAA - 2016 '!C78</f>
        <v>URBANIZAÇÃO DE ÁREAS, ATÉ 25M²</v>
      </c>
      <c r="D19" s="117" t="s">
        <v>242</v>
      </c>
      <c r="E19" s="113">
        <f>E20/$E$30</f>
        <v>3.4536490619486361E-2</v>
      </c>
      <c r="F19" s="113"/>
      <c r="G19" s="113">
        <v>1</v>
      </c>
      <c r="H19" s="113">
        <v>0</v>
      </c>
      <c r="I19" s="114"/>
      <c r="J19" s="115"/>
      <c r="K19" s="116"/>
    </row>
    <row r="20" spans="1:13" ht="14.25" customHeight="1" x14ac:dyDescent="0.2">
      <c r="A20" s="254"/>
      <c r="B20" s="256"/>
      <c r="C20" s="256"/>
      <c r="D20" s="117" t="s">
        <v>243</v>
      </c>
      <c r="E20" s="118">
        <f>'SSAA - 2016 '!I85</f>
        <v>5791.15</v>
      </c>
      <c r="F20" s="119">
        <f t="shared" ref="F20:K20" si="5">F19*$E$20</f>
        <v>0</v>
      </c>
      <c r="G20" s="119">
        <f>G19*$E$20</f>
        <v>5791.15</v>
      </c>
      <c r="H20" s="119">
        <f t="shared" si="5"/>
        <v>0</v>
      </c>
      <c r="I20" s="119">
        <f t="shared" si="5"/>
        <v>0</v>
      </c>
      <c r="J20" s="119">
        <f t="shared" si="5"/>
        <v>0</v>
      </c>
      <c r="K20" s="120">
        <f t="shared" si="5"/>
        <v>0</v>
      </c>
    </row>
    <row r="21" spans="1:13" ht="14.25" customHeight="1" x14ac:dyDescent="0.2">
      <c r="A21" s="253">
        <v>7</v>
      </c>
      <c r="B21" s="256"/>
      <c r="C21" s="256" t="str">
        <f>'SSAA - 2016 '!C86</f>
        <v>RESERVATÓRIO</v>
      </c>
      <c r="D21" s="117" t="s">
        <v>242</v>
      </c>
      <c r="E21" s="113">
        <f>E22/$E$30</f>
        <v>4.1081973061544236E-2</v>
      </c>
      <c r="F21" s="113"/>
      <c r="G21" s="113">
        <v>1</v>
      </c>
      <c r="H21" s="113"/>
      <c r="I21" s="114"/>
      <c r="J21" s="115"/>
      <c r="K21" s="116"/>
    </row>
    <row r="22" spans="1:13" ht="18" customHeight="1" x14ac:dyDescent="0.2">
      <c r="A22" s="254"/>
      <c r="B22" s="256"/>
      <c r="C22" s="256"/>
      <c r="D22" s="117" t="s">
        <v>243</v>
      </c>
      <c r="E22" s="118">
        <f>'SSAA - 2016 '!I89</f>
        <v>6888.71</v>
      </c>
      <c r="F22" s="119">
        <f t="shared" ref="F22:K22" si="6">F21*$E$22</f>
        <v>0</v>
      </c>
      <c r="G22" s="119">
        <f t="shared" si="6"/>
        <v>6888.71</v>
      </c>
      <c r="H22" s="119">
        <f t="shared" si="6"/>
        <v>0</v>
      </c>
      <c r="I22" s="119">
        <f t="shared" si="6"/>
        <v>0</v>
      </c>
      <c r="J22" s="119">
        <f t="shared" si="6"/>
        <v>0</v>
      </c>
      <c r="K22" s="120">
        <f t="shared" si="6"/>
        <v>0</v>
      </c>
    </row>
    <row r="23" spans="1:13" ht="18" customHeight="1" x14ac:dyDescent="0.2">
      <c r="A23" s="253">
        <v>8</v>
      </c>
      <c r="B23" s="256"/>
      <c r="C23" s="256" t="str">
        <f>'SSAA - 2016 '!C90</f>
        <v>BARRILETE RESERVATORIO  FG 1.1/2"</v>
      </c>
      <c r="D23" s="117" t="s">
        <v>242</v>
      </c>
      <c r="E23" s="113">
        <f>E24/$E$30</f>
        <v>1.9957705300924614E-2</v>
      </c>
      <c r="F23" s="113"/>
      <c r="G23" s="113">
        <v>1</v>
      </c>
      <c r="H23" s="113"/>
      <c r="I23" s="114"/>
      <c r="J23" s="115"/>
      <c r="K23" s="116"/>
    </row>
    <row r="24" spans="1:13" ht="18" customHeight="1" x14ac:dyDescent="0.2">
      <c r="A24" s="254"/>
      <c r="B24" s="256"/>
      <c r="C24" s="256"/>
      <c r="D24" s="117" t="s">
        <v>243</v>
      </c>
      <c r="E24" s="118">
        <f>'SSAA - 2016 '!I102</f>
        <v>3346.5491999999999</v>
      </c>
      <c r="F24" s="119">
        <f t="shared" ref="F24:K24" si="7">F23*$E$22</f>
        <v>0</v>
      </c>
      <c r="G24" s="119">
        <f>G23*$E$24</f>
        <v>3346.5491999999999</v>
      </c>
      <c r="H24" s="119">
        <f t="shared" si="7"/>
        <v>0</v>
      </c>
      <c r="I24" s="119">
        <f t="shared" si="7"/>
        <v>0</v>
      </c>
      <c r="J24" s="119">
        <f t="shared" si="7"/>
        <v>0</v>
      </c>
      <c r="K24" s="120">
        <f t="shared" si="7"/>
        <v>0</v>
      </c>
    </row>
    <row r="25" spans="1:13" ht="18" customHeight="1" x14ac:dyDescent="0.2">
      <c r="A25" s="253">
        <v>9</v>
      </c>
      <c r="B25" s="256"/>
      <c r="C25" s="256" t="str">
        <f>'SSAA - 2016 '!C103</f>
        <v>REDE DISTRIBUIÇÃO DE ÁGUA</v>
      </c>
      <c r="D25" s="117" t="s">
        <v>242</v>
      </c>
      <c r="E25" s="113">
        <f>E26/$E$30</f>
        <v>0.11207990676110903</v>
      </c>
      <c r="F25" s="113"/>
      <c r="G25" s="113">
        <v>1</v>
      </c>
      <c r="H25" s="113"/>
      <c r="I25" s="114"/>
      <c r="J25" s="115"/>
      <c r="K25" s="116"/>
    </row>
    <row r="26" spans="1:13" ht="18" customHeight="1" x14ac:dyDescent="0.2">
      <c r="A26" s="254"/>
      <c r="B26" s="256"/>
      <c r="C26" s="256"/>
      <c r="D26" s="117" t="s">
        <v>243</v>
      </c>
      <c r="E26" s="118">
        <f>'SSAA - 2016 '!I113</f>
        <v>18793.79</v>
      </c>
      <c r="F26" s="119">
        <f t="shared" ref="F26:K26" si="8">F25*$E$22</f>
        <v>0</v>
      </c>
      <c r="G26" s="119">
        <f>G25*$E$26</f>
        <v>18793.79</v>
      </c>
      <c r="H26" s="119">
        <f t="shared" si="8"/>
        <v>0</v>
      </c>
      <c r="I26" s="119">
        <f t="shared" si="8"/>
        <v>0</v>
      </c>
      <c r="J26" s="119">
        <f t="shared" si="8"/>
        <v>0</v>
      </c>
      <c r="K26" s="120">
        <f t="shared" si="8"/>
        <v>0</v>
      </c>
    </row>
    <row r="27" spans="1:13" ht="18" customHeight="1" x14ac:dyDescent="0.2">
      <c r="A27" s="253">
        <v>9</v>
      </c>
      <c r="B27" s="256"/>
      <c r="C27" s="256" t="str">
        <f>'SSAA - 2016 '!C116</f>
        <v>MOBILIZAÇÃO E DESMOBILIZAÇÃO</v>
      </c>
      <c r="D27" s="117" t="s">
        <v>242</v>
      </c>
      <c r="E27" s="113">
        <f>E28/$E$30</f>
        <v>4.9751243781094526E-3</v>
      </c>
      <c r="F27" s="113"/>
      <c r="G27" s="113">
        <v>1</v>
      </c>
      <c r="H27" s="113"/>
      <c r="I27" s="114"/>
      <c r="J27" s="115"/>
      <c r="K27" s="116"/>
    </row>
    <row r="28" spans="1:13" ht="18" customHeight="1" x14ac:dyDescent="0.2">
      <c r="A28" s="254"/>
      <c r="B28" s="256"/>
      <c r="C28" s="256"/>
      <c r="D28" s="117" t="s">
        <v>243</v>
      </c>
      <c r="E28" s="118">
        <f>'SSAA - 2016 '!I118</f>
        <v>834.23911999999996</v>
      </c>
      <c r="F28" s="119">
        <f t="shared" ref="F28:K28" si="9">F27*$E$22</f>
        <v>0</v>
      </c>
      <c r="G28" s="119">
        <f>G27*$E$28</f>
        <v>834.23911999999996</v>
      </c>
      <c r="H28" s="119">
        <f t="shared" si="9"/>
        <v>0</v>
      </c>
      <c r="I28" s="119">
        <f t="shared" si="9"/>
        <v>0</v>
      </c>
      <c r="J28" s="119">
        <f t="shared" si="9"/>
        <v>0</v>
      </c>
      <c r="K28" s="120">
        <f t="shared" si="9"/>
        <v>0</v>
      </c>
    </row>
    <row r="29" spans="1:13" ht="14.25" customHeight="1" x14ac:dyDescent="0.2">
      <c r="A29" s="259" t="s">
        <v>244</v>
      </c>
      <c r="B29" s="260"/>
      <c r="C29" s="261"/>
      <c r="D29" s="122" t="s">
        <v>242</v>
      </c>
      <c r="E29" s="123">
        <f>SUM(E9+E11+E13+E15+E17+E19+E21+E23+E25+E27)</f>
        <v>0.99999999999999989</v>
      </c>
      <c r="F29" s="123">
        <f t="shared" ref="F29:K29" si="10">F30/$E$30</f>
        <v>0.57453023422699878</v>
      </c>
      <c r="G29" s="123">
        <f t="shared" si="10"/>
        <v>0.42546976577300122</v>
      </c>
      <c r="H29" s="123">
        <f t="shared" si="10"/>
        <v>0</v>
      </c>
      <c r="I29" s="123">
        <f t="shared" si="10"/>
        <v>0</v>
      </c>
      <c r="J29" s="123">
        <f t="shared" si="10"/>
        <v>0</v>
      </c>
      <c r="K29" s="124">
        <f t="shared" si="10"/>
        <v>0</v>
      </c>
      <c r="M29" s="125">
        <f>SUM(F29+G29+H29)</f>
        <v>1</v>
      </c>
    </row>
    <row r="30" spans="1:13" ht="13.5" customHeight="1" thickBot="1" x14ac:dyDescent="0.25">
      <c r="A30" s="262"/>
      <c r="B30" s="263"/>
      <c r="C30" s="264"/>
      <c r="D30" s="126" t="s">
        <v>243</v>
      </c>
      <c r="E30" s="127">
        <f>SUM(E10+E12+E14+E16+E18+E20+E22+E24+E26+E28)</f>
        <v>167682.06312000001</v>
      </c>
      <c r="F30" s="127">
        <f>SUM(F10+F12+F14+F16+F18+F20+F22+F24+F26+F28)</f>
        <v>96338.414999999994</v>
      </c>
      <c r="G30" s="127">
        <f t="shared" ref="G30:K30" si="11">SUM(G10+G12+G14+G16+G18+G20+G22+G24+G26+G28)</f>
        <v>71343.648120000013</v>
      </c>
      <c r="H30" s="127">
        <f t="shared" si="11"/>
        <v>0</v>
      </c>
      <c r="I30" s="127">
        <f t="shared" si="11"/>
        <v>0</v>
      </c>
      <c r="J30" s="127">
        <f t="shared" si="11"/>
        <v>0</v>
      </c>
      <c r="K30" s="127">
        <f t="shared" si="11"/>
        <v>0</v>
      </c>
      <c r="M30" s="128">
        <f>SUM(F30+G30+H30)</f>
        <v>167682.06312000001</v>
      </c>
    </row>
    <row r="31" spans="1:13" ht="1.5" customHeight="1" thickBot="1" x14ac:dyDescent="0.25">
      <c r="A31" s="129"/>
      <c r="B31" s="129"/>
      <c r="C31" s="129"/>
      <c r="D31" s="130"/>
      <c r="E31" s="130"/>
      <c r="F31" s="129"/>
      <c r="G31" s="129"/>
      <c r="H31" s="129"/>
      <c r="I31" s="129"/>
      <c r="J31" s="129"/>
      <c r="K31" s="129"/>
    </row>
    <row r="32" spans="1:13" ht="14.25" customHeight="1" x14ac:dyDescent="0.2">
      <c r="A32" s="131"/>
      <c r="B32" s="132"/>
      <c r="C32" s="132"/>
      <c r="D32" s="132"/>
      <c r="E32" s="132"/>
      <c r="F32" s="132"/>
      <c r="G32" s="133"/>
      <c r="H32" s="134"/>
      <c r="I32" s="135"/>
      <c r="J32" s="135"/>
      <c r="K32" s="136"/>
      <c r="M32" s="137" t="s">
        <v>245</v>
      </c>
    </row>
    <row r="33" spans="1:11" ht="14.25" customHeight="1" x14ac:dyDescent="0.2">
      <c r="A33" s="138"/>
      <c r="B33" s="139"/>
      <c r="C33" s="139"/>
      <c r="D33" s="140"/>
      <c r="E33" s="141"/>
      <c r="F33" s="139"/>
      <c r="G33" s="142"/>
      <c r="H33" s="143" t="s">
        <v>246</v>
      </c>
      <c r="K33" s="144"/>
    </row>
    <row r="34" spans="1:11" ht="14.25" customHeight="1" x14ac:dyDescent="0.2">
      <c r="A34" s="145"/>
      <c r="B34" s="265" t="s">
        <v>247</v>
      </c>
      <c r="C34" s="265"/>
      <c r="E34" s="266" t="s">
        <v>248</v>
      </c>
      <c r="F34" s="266"/>
      <c r="G34" s="146"/>
      <c r="H34" s="147"/>
      <c r="K34" s="148"/>
    </row>
    <row r="35" spans="1:11" ht="15" customHeight="1" x14ac:dyDescent="0.2">
      <c r="A35" s="149"/>
      <c r="B35" s="137"/>
      <c r="C35" s="137"/>
      <c r="G35" s="150"/>
      <c r="H35" s="147"/>
      <c r="K35" s="148"/>
    </row>
    <row r="36" spans="1:11" ht="13.5" customHeight="1" x14ac:dyDescent="0.2">
      <c r="A36" s="151"/>
      <c r="B36" s="257"/>
      <c r="C36" s="257"/>
      <c r="D36" s="152"/>
      <c r="E36" s="152"/>
      <c r="F36" s="153"/>
      <c r="G36" s="150"/>
      <c r="H36" s="147"/>
      <c r="K36" s="148"/>
    </row>
    <row r="37" spans="1:11" ht="14.25" customHeight="1" thickBot="1" x14ac:dyDescent="0.25">
      <c r="A37" s="154"/>
      <c r="B37" s="258" t="s">
        <v>249</v>
      </c>
      <c r="C37" s="258"/>
      <c r="D37" s="155"/>
      <c r="E37" s="155"/>
      <c r="F37" s="156"/>
      <c r="G37" s="157"/>
      <c r="H37" s="158"/>
      <c r="I37" s="156"/>
      <c r="J37" s="156"/>
      <c r="K37" s="159"/>
    </row>
    <row r="38" spans="1:11" ht="14.1" customHeight="1" x14ac:dyDescent="0.2"/>
    <row r="39" spans="1:11" ht="14.1" customHeight="1" x14ac:dyDescent="0.2"/>
    <row r="40" spans="1:11" ht="14.1" customHeight="1" x14ac:dyDescent="0.2"/>
  </sheetData>
  <mergeCells count="46">
    <mergeCell ref="A27:A28"/>
    <mergeCell ref="B27:B28"/>
    <mergeCell ref="C27:C28"/>
    <mergeCell ref="A23:A24"/>
    <mergeCell ref="B23:B24"/>
    <mergeCell ref="C23:C24"/>
    <mergeCell ref="A25:A26"/>
    <mergeCell ref="B25:B26"/>
    <mergeCell ref="C25:C26"/>
    <mergeCell ref="B36:C36"/>
    <mergeCell ref="B37:C37"/>
    <mergeCell ref="A29:C30"/>
    <mergeCell ref="B34:C34"/>
    <mergeCell ref="E34:F34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11:A12"/>
    <mergeCell ref="B11:B12"/>
    <mergeCell ref="C11:C12"/>
    <mergeCell ref="A13:A14"/>
    <mergeCell ref="B13:B14"/>
    <mergeCell ref="C13:C14"/>
    <mergeCell ref="A7:C7"/>
    <mergeCell ref="D7:H7"/>
    <mergeCell ref="I7:K7"/>
    <mergeCell ref="A9:A10"/>
    <mergeCell ref="B9:B10"/>
    <mergeCell ref="C9:C10"/>
    <mergeCell ref="C1:I1"/>
    <mergeCell ref="J1:K1"/>
    <mergeCell ref="A3:K3"/>
    <mergeCell ref="A5:K5"/>
    <mergeCell ref="A6:C6"/>
    <mergeCell ref="D6:E6"/>
    <mergeCell ref="F6:G6"/>
    <mergeCell ref="I6:K6"/>
  </mergeCells>
  <printOptions horizontalCentered="1"/>
  <pageMargins left="0.39370078740157483" right="0.39370078740157483" top="0.59055118110236227" bottom="0.19685039370078741" header="0.19685039370078741" footer="0"/>
  <pageSetup paperSize="9" scale="70" orientation="landscape" horizont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E8C5B-5134-454E-85D5-53D31DC9481E}">
  <dimension ref="A1:O95"/>
  <sheetViews>
    <sheetView tabSelected="1" view="pageBreakPreview" topLeftCell="A43" zoomScaleNormal="100" zoomScaleSheetLayoutView="100" workbookViewId="0">
      <selection activeCell="H10" sqref="H10"/>
    </sheetView>
  </sheetViews>
  <sheetFormatPr defaultRowHeight="12.75" x14ac:dyDescent="0.2"/>
  <cols>
    <col min="1" max="1" width="11.28515625" style="274" customWidth="1"/>
    <col min="2" max="2" width="47.7109375" style="274" customWidth="1"/>
    <col min="3" max="3" width="11.140625" style="274" customWidth="1"/>
    <col min="4" max="4" width="9.140625" style="274"/>
    <col min="5" max="5" width="1.7109375" style="274" customWidth="1"/>
    <col min="6" max="8" width="9.140625" style="274"/>
    <col min="9" max="9" width="8.42578125" style="274" customWidth="1"/>
    <col min="10" max="10" width="5.5703125" style="274" customWidth="1"/>
    <col min="11" max="257" width="9.140625" style="274"/>
    <col min="258" max="258" width="47.7109375" style="274" customWidth="1"/>
    <col min="259" max="259" width="11.140625" style="274" customWidth="1"/>
    <col min="260" max="260" width="9.140625" style="274"/>
    <col min="261" max="261" width="1.7109375" style="274" customWidth="1"/>
    <col min="262" max="264" width="9.140625" style="274"/>
    <col min="265" max="265" width="8.42578125" style="274" customWidth="1"/>
    <col min="266" max="266" width="5.5703125" style="274" customWidth="1"/>
    <col min="267" max="513" width="9.140625" style="274"/>
    <col min="514" max="514" width="47.7109375" style="274" customWidth="1"/>
    <col min="515" max="515" width="11.140625" style="274" customWidth="1"/>
    <col min="516" max="516" width="9.140625" style="274"/>
    <col min="517" max="517" width="1.7109375" style="274" customWidth="1"/>
    <col min="518" max="520" width="9.140625" style="274"/>
    <col min="521" max="521" width="8.42578125" style="274" customWidth="1"/>
    <col min="522" max="522" width="5.5703125" style="274" customWidth="1"/>
    <col min="523" max="769" width="9.140625" style="274"/>
    <col min="770" max="770" width="47.7109375" style="274" customWidth="1"/>
    <col min="771" max="771" width="11.140625" style="274" customWidth="1"/>
    <col min="772" max="772" width="9.140625" style="274"/>
    <col min="773" max="773" width="1.7109375" style="274" customWidth="1"/>
    <col min="774" max="776" width="9.140625" style="274"/>
    <col min="777" max="777" width="8.42578125" style="274" customWidth="1"/>
    <col min="778" max="778" width="5.5703125" style="274" customWidth="1"/>
    <col min="779" max="1025" width="9.140625" style="274"/>
    <col min="1026" max="1026" width="47.7109375" style="274" customWidth="1"/>
    <col min="1027" max="1027" width="11.140625" style="274" customWidth="1"/>
    <col min="1028" max="1028" width="9.140625" style="274"/>
    <col min="1029" max="1029" width="1.7109375" style="274" customWidth="1"/>
    <col min="1030" max="1032" width="9.140625" style="274"/>
    <col min="1033" max="1033" width="8.42578125" style="274" customWidth="1"/>
    <col min="1034" max="1034" width="5.5703125" style="274" customWidth="1"/>
    <col min="1035" max="1281" width="9.140625" style="274"/>
    <col min="1282" max="1282" width="47.7109375" style="274" customWidth="1"/>
    <col min="1283" max="1283" width="11.140625" style="274" customWidth="1"/>
    <col min="1284" max="1284" width="9.140625" style="274"/>
    <col min="1285" max="1285" width="1.7109375" style="274" customWidth="1"/>
    <col min="1286" max="1288" width="9.140625" style="274"/>
    <col min="1289" max="1289" width="8.42578125" style="274" customWidth="1"/>
    <col min="1290" max="1290" width="5.5703125" style="274" customWidth="1"/>
    <col min="1291" max="1537" width="9.140625" style="274"/>
    <col min="1538" max="1538" width="47.7109375" style="274" customWidth="1"/>
    <col min="1539" max="1539" width="11.140625" style="274" customWidth="1"/>
    <col min="1540" max="1540" width="9.140625" style="274"/>
    <col min="1541" max="1541" width="1.7109375" style="274" customWidth="1"/>
    <col min="1542" max="1544" width="9.140625" style="274"/>
    <col min="1545" max="1545" width="8.42578125" style="274" customWidth="1"/>
    <col min="1546" max="1546" width="5.5703125" style="274" customWidth="1"/>
    <col min="1547" max="1793" width="9.140625" style="274"/>
    <col min="1794" max="1794" width="47.7109375" style="274" customWidth="1"/>
    <col min="1795" max="1795" width="11.140625" style="274" customWidth="1"/>
    <col min="1796" max="1796" width="9.140625" style="274"/>
    <col min="1797" max="1797" width="1.7109375" style="274" customWidth="1"/>
    <col min="1798" max="1800" width="9.140625" style="274"/>
    <col min="1801" max="1801" width="8.42578125" style="274" customWidth="1"/>
    <col min="1802" max="1802" width="5.5703125" style="274" customWidth="1"/>
    <col min="1803" max="2049" width="9.140625" style="274"/>
    <col min="2050" max="2050" width="47.7109375" style="274" customWidth="1"/>
    <col min="2051" max="2051" width="11.140625" style="274" customWidth="1"/>
    <col min="2052" max="2052" width="9.140625" style="274"/>
    <col min="2053" max="2053" width="1.7109375" style="274" customWidth="1"/>
    <col min="2054" max="2056" width="9.140625" style="274"/>
    <col min="2057" max="2057" width="8.42578125" style="274" customWidth="1"/>
    <col min="2058" max="2058" width="5.5703125" style="274" customWidth="1"/>
    <col min="2059" max="2305" width="9.140625" style="274"/>
    <col min="2306" max="2306" width="47.7109375" style="274" customWidth="1"/>
    <col min="2307" max="2307" width="11.140625" style="274" customWidth="1"/>
    <col min="2308" max="2308" width="9.140625" style="274"/>
    <col min="2309" max="2309" width="1.7109375" style="274" customWidth="1"/>
    <col min="2310" max="2312" width="9.140625" style="274"/>
    <col min="2313" max="2313" width="8.42578125" style="274" customWidth="1"/>
    <col min="2314" max="2314" width="5.5703125" style="274" customWidth="1"/>
    <col min="2315" max="2561" width="9.140625" style="274"/>
    <col min="2562" max="2562" width="47.7109375" style="274" customWidth="1"/>
    <col min="2563" max="2563" width="11.140625" style="274" customWidth="1"/>
    <col min="2564" max="2564" width="9.140625" style="274"/>
    <col min="2565" max="2565" width="1.7109375" style="274" customWidth="1"/>
    <col min="2566" max="2568" width="9.140625" style="274"/>
    <col min="2569" max="2569" width="8.42578125" style="274" customWidth="1"/>
    <col min="2570" max="2570" width="5.5703125" style="274" customWidth="1"/>
    <col min="2571" max="2817" width="9.140625" style="274"/>
    <col min="2818" max="2818" width="47.7109375" style="274" customWidth="1"/>
    <col min="2819" max="2819" width="11.140625" style="274" customWidth="1"/>
    <col min="2820" max="2820" width="9.140625" style="274"/>
    <col min="2821" max="2821" width="1.7109375" style="274" customWidth="1"/>
    <col min="2822" max="2824" width="9.140625" style="274"/>
    <col min="2825" max="2825" width="8.42578125" style="274" customWidth="1"/>
    <col min="2826" max="2826" width="5.5703125" style="274" customWidth="1"/>
    <col min="2827" max="3073" width="9.140625" style="274"/>
    <col min="3074" max="3074" width="47.7109375" style="274" customWidth="1"/>
    <col min="3075" max="3075" width="11.140625" style="274" customWidth="1"/>
    <col min="3076" max="3076" width="9.140625" style="274"/>
    <col min="3077" max="3077" width="1.7109375" style="274" customWidth="1"/>
    <col min="3078" max="3080" width="9.140625" style="274"/>
    <col min="3081" max="3081" width="8.42578125" style="274" customWidth="1"/>
    <col min="3082" max="3082" width="5.5703125" style="274" customWidth="1"/>
    <col min="3083" max="3329" width="9.140625" style="274"/>
    <col min="3330" max="3330" width="47.7109375" style="274" customWidth="1"/>
    <col min="3331" max="3331" width="11.140625" style="274" customWidth="1"/>
    <col min="3332" max="3332" width="9.140625" style="274"/>
    <col min="3333" max="3333" width="1.7109375" style="274" customWidth="1"/>
    <col min="3334" max="3336" width="9.140625" style="274"/>
    <col min="3337" max="3337" width="8.42578125" style="274" customWidth="1"/>
    <col min="3338" max="3338" width="5.5703125" style="274" customWidth="1"/>
    <col min="3339" max="3585" width="9.140625" style="274"/>
    <col min="3586" max="3586" width="47.7109375" style="274" customWidth="1"/>
    <col min="3587" max="3587" width="11.140625" style="274" customWidth="1"/>
    <col min="3588" max="3588" width="9.140625" style="274"/>
    <col min="3589" max="3589" width="1.7109375" style="274" customWidth="1"/>
    <col min="3590" max="3592" width="9.140625" style="274"/>
    <col min="3593" max="3593" width="8.42578125" style="274" customWidth="1"/>
    <col min="3594" max="3594" width="5.5703125" style="274" customWidth="1"/>
    <col min="3595" max="3841" width="9.140625" style="274"/>
    <col min="3842" max="3842" width="47.7109375" style="274" customWidth="1"/>
    <col min="3843" max="3843" width="11.140625" style="274" customWidth="1"/>
    <col min="3844" max="3844" width="9.140625" style="274"/>
    <col min="3845" max="3845" width="1.7109375" style="274" customWidth="1"/>
    <col min="3846" max="3848" width="9.140625" style="274"/>
    <col min="3849" max="3849" width="8.42578125" style="274" customWidth="1"/>
    <col min="3850" max="3850" width="5.5703125" style="274" customWidth="1"/>
    <col min="3851" max="4097" width="9.140625" style="274"/>
    <col min="4098" max="4098" width="47.7109375" style="274" customWidth="1"/>
    <col min="4099" max="4099" width="11.140625" style="274" customWidth="1"/>
    <col min="4100" max="4100" width="9.140625" style="274"/>
    <col min="4101" max="4101" width="1.7109375" style="274" customWidth="1"/>
    <col min="4102" max="4104" width="9.140625" style="274"/>
    <col min="4105" max="4105" width="8.42578125" style="274" customWidth="1"/>
    <col min="4106" max="4106" width="5.5703125" style="274" customWidth="1"/>
    <col min="4107" max="4353" width="9.140625" style="274"/>
    <col min="4354" max="4354" width="47.7109375" style="274" customWidth="1"/>
    <col min="4355" max="4355" width="11.140625" style="274" customWidth="1"/>
    <col min="4356" max="4356" width="9.140625" style="274"/>
    <col min="4357" max="4357" width="1.7109375" style="274" customWidth="1"/>
    <col min="4358" max="4360" width="9.140625" style="274"/>
    <col min="4361" max="4361" width="8.42578125" style="274" customWidth="1"/>
    <col min="4362" max="4362" width="5.5703125" style="274" customWidth="1"/>
    <col min="4363" max="4609" width="9.140625" style="274"/>
    <col min="4610" max="4610" width="47.7109375" style="274" customWidth="1"/>
    <col min="4611" max="4611" width="11.140625" style="274" customWidth="1"/>
    <col min="4612" max="4612" width="9.140625" style="274"/>
    <col min="4613" max="4613" width="1.7109375" style="274" customWidth="1"/>
    <col min="4614" max="4616" width="9.140625" style="274"/>
    <col min="4617" max="4617" width="8.42578125" style="274" customWidth="1"/>
    <col min="4618" max="4618" width="5.5703125" style="274" customWidth="1"/>
    <col min="4619" max="4865" width="9.140625" style="274"/>
    <col min="4866" max="4866" width="47.7109375" style="274" customWidth="1"/>
    <col min="4867" max="4867" width="11.140625" style="274" customWidth="1"/>
    <col min="4868" max="4868" width="9.140625" style="274"/>
    <col min="4869" max="4869" width="1.7109375" style="274" customWidth="1"/>
    <col min="4870" max="4872" width="9.140625" style="274"/>
    <col min="4873" max="4873" width="8.42578125" style="274" customWidth="1"/>
    <col min="4874" max="4874" width="5.5703125" style="274" customWidth="1"/>
    <col min="4875" max="5121" width="9.140625" style="274"/>
    <col min="5122" max="5122" width="47.7109375" style="274" customWidth="1"/>
    <col min="5123" max="5123" width="11.140625" style="274" customWidth="1"/>
    <col min="5124" max="5124" width="9.140625" style="274"/>
    <col min="5125" max="5125" width="1.7109375" style="274" customWidth="1"/>
    <col min="5126" max="5128" width="9.140625" style="274"/>
    <col min="5129" max="5129" width="8.42578125" style="274" customWidth="1"/>
    <col min="5130" max="5130" width="5.5703125" style="274" customWidth="1"/>
    <col min="5131" max="5377" width="9.140625" style="274"/>
    <col min="5378" max="5378" width="47.7109375" style="274" customWidth="1"/>
    <col min="5379" max="5379" width="11.140625" style="274" customWidth="1"/>
    <col min="5380" max="5380" width="9.140625" style="274"/>
    <col min="5381" max="5381" width="1.7109375" style="274" customWidth="1"/>
    <col min="5382" max="5384" width="9.140625" style="274"/>
    <col min="5385" max="5385" width="8.42578125" style="274" customWidth="1"/>
    <col min="5386" max="5386" width="5.5703125" style="274" customWidth="1"/>
    <col min="5387" max="5633" width="9.140625" style="274"/>
    <col min="5634" max="5634" width="47.7109375" style="274" customWidth="1"/>
    <col min="5635" max="5635" width="11.140625" style="274" customWidth="1"/>
    <col min="5636" max="5636" width="9.140625" style="274"/>
    <col min="5637" max="5637" width="1.7109375" style="274" customWidth="1"/>
    <col min="5638" max="5640" width="9.140625" style="274"/>
    <col min="5641" max="5641" width="8.42578125" style="274" customWidth="1"/>
    <col min="5642" max="5642" width="5.5703125" style="274" customWidth="1"/>
    <col min="5643" max="5889" width="9.140625" style="274"/>
    <col min="5890" max="5890" width="47.7109375" style="274" customWidth="1"/>
    <col min="5891" max="5891" width="11.140625" style="274" customWidth="1"/>
    <col min="5892" max="5892" width="9.140625" style="274"/>
    <col min="5893" max="5893" width="1.7109375" style="274" customWidth="1"/>
    <col min="5894" max="5896" width="9.140625" style="274"/>
    <col min="5897" max="5897" width="8.42578125" style="274" customWidth="1"/>
    <col min="5898" max="5898" width="5.5703125" style="274" customWidth="1"/>
    <col min="5899" max="6145" width="9.140625" style="274"/>
    <col min="6146" max="6146" width="47.7109375" style="274" customWidth="1"/>
    <col min="6147" max="6147" width="11.140625" style="274" customWidth="1"/>
    <col min="6148" max="6148" width="9.140625" style="274"/>
    <col min="6149" max="6149" width="1.7109375" style="274" customWidth="1"/>
    <col min="6150" max="6152" width="9.140625" style="274"/>
    <col min="6153" max="6153" width="8.42578125" style="274" customWidth="1"/>
    <col min="6154" max="6154" width="5.5703125" style="274" customWidth="1"/>
    <col min="6155" max="6401" width="9.140625" style="274"/>
    <col min="6402" max="6402" width="47.7109375" style="274" customWidth="1"/>
    <col min="6403" max="6403" width="11.140625" style="274" customWidth="1"/>
    <col min="6404" max="6404" width="9.140625" style="274"/>
    <col min="6405" max="6405" width="1.7109375" style="274" customWidth="1"/>
    <col min="6406" max="6408" width="9.140625" style="274"/>
    <col min="6409" max="6409" width="8.42578125" style="274" customWidth="1"/>
    <col min="6410" max="6410" width="5.5703125" style="274" customWidth="1"/>
    <col min="6411" max="6657" width="9.140625" style="274"/>
    <col min="6658" max="6658" width="47.7109375" style="274" customWidth="1"/>
    <col min="6659" max="6659" width="11.140625" style="274" customWidth="1"/>
    <col min="6660" max="6660" width="9.140625" style="274"/>
    <col min="6661" max="6661" width="1.7109375" style="274" customWidth="1"/>
    <col min="6662" max="6664" width="9.140625" style="274"/>
    <col min="6665" max="6665" width="8.42578125" style="274" customWidth="1"/>
    <col min="6666" max="6666" width="5.5703125" style="274" customWidth="1"/>
    <col min="6667" max="6913" width="9.140625" style="274"/>
    <col min="6914" max="6914" width="47.7109375" style="274" customWidth="1"/>
    <col min="6915" max="6915" width="11.140625" style="274" customWidth="1"/>
    <col min="6916" max="6916" width="9.140625" style="274"/>
    <col min="6917" max="6917" width="1.7109375" style="274" customWidth="1"/>
    <col min="6918" max="6920" width="9.140625" style="274"/>
    <col min="6921" max="6921" width="8.42578125" style="274" customWidth="1"/>
    <col min="6922" max="6922" width="5.5703125" style="274" customWidth="1"/>
    <col min="6923" max="7169" width="9.140625" style="274"/>
    <col min="7170" max="7170" width="47.7109375" style="274" customWidth="1"/>
    <col min="7171" max="7171" width="11.140625" style="274" customWidth="1"/>
    <col min="7172" max="7172" width="9.140625" style="274"/>
    <col min="7173" max="7173" width="1.7109375" style="274" customWidth="1"/>
    <col min="7174" max="7176" width="9.140625" style="274"/>
    <col min="7177" max="7177" width="8.42578125" style="274" customWidth="1"/>
    <col min="7178" max="7178" width="5.5703125" style="274" customWidth="1"/>
    <col min="7179" max="7425" width="9.140625" style="274"/>
    <col min="7426" max="7426" width="47.7109375" style="274" customWidth="1"/>
    <col min="7427" max="7427" width="11.140625" style="274" customWidth="1"/>
    <col min="7428" max="7428" width="9.140625" style="274"/>
    <col min="7429" max="7429" width="1.7109375" style="274" customWidth="1"/>
    <col min="7430" max="7432" width="9.140625" style="274"/>
    <col min="7433" max="7433" width="8.42578125" style="274" customWidth="1"/>
    <col min="7434" max="7434" width="5.5703125" style="274" customWidth="1"/>
    <col min="7435" max="7681" width="9.140625" style="274"/>
    <col min="7682" max="7682" width="47.7109375" style="274" customWidth="1"/>
    <col min="7683" max="7683" width="11.140625" style="274" customWidth="1"/>
    <col min="7684" max="7684" width="9.140625" style="274"/>
    <col min="7685" max="7685" width="1.7109375" style="274" customWidth="1"/>
    <col min="7686" max="7688" width="9.140625" style="274"/>
    <col min="7689" max="7689" width="8.42578125" style="274" customWidth="1"/>
    <col min="7690" max="7690" width="5.5703125" style="274" customWidth="1"/>
    <col min="7691" max="7937" width="9.140625" style="274"/>
    <col min="7938" max="7938" width="47.7109375" style="274" customWidth="1"/>
    <col min="7939" max="7939" width="11.140625" style="274" customWidth="1"/>
    <col min="7940" max="7940" width="9.140625" style="274"/>
    <col min="7941" max="7941" width="1.7109375" style="274" customWidth="1"/>
    <col min="7942" max="7944" width="9.140625" style="274"/>
    <col min="7945" max="7945" width="8.42578125" style="274" customWidth="1"/>
    <col min="7946" max="7946" width="5.5703125" style="274" customWidth="1"/>
    <col min="7947" max="8193" width="9.140625" style="274"/>
    <col min="8194" max="8194" width="47.7109375" style="274" customWidth="1"/>
    <col min="8195" max="8195" width="11.140625" style="274" customWidth="1"/>
    <col min="8196" max="8196" width="9.140625" style="274"/>
    <col min="8197" max="8197" width="1.7109375" style="274" customWidth="1"/>
    <col min="8198" max="8200" width="9.140625" style="274"/>
    <col min="8201" max="8201" width="8.42578125" style="274" customWidth="1"/>
    <col min="8202" max="8202" width="5.5703125" style="274" customWidth="1"/>
    <col min="8203" max="8449" width="9.140625" style="274"/>
    <col min="8450" max="8450" width="47.7109375" style="274" customWidth="1"/>
    <col min="8451" max="8451" width="11.140625" style="274" customWidth="1"/>
    <col min="8452" max="8452" width="9.140625" style="274"/>
    <col min="8453" max="8453" width="1.7109375" style="274" customWidth="1"/>
    <col min="8454" max="8456" width="9.140625" style="274"/>
    <col min="8457" max="8457" width="8.42578125" style="274" customWidth="1"/>
    <col min="8458" max="8458" width="5.5703125" style="274" customWidth="1"/>
    <col min="8459" max="8705" width="9.140625" style="274"/>
    <col min="8706" max="8706" width="47.7109375" style="274" customWidth="1"/>
    <col min="8707" max="8707" width="11.140625" style="274" customWidth="1"/>
    <col min="8708" max="8708" width="9.140625" style="274"/>
    <col min="8709" max="8709" width="1.7109375" style="274" customWidth="1"/>
    <col min="8710" max="8712" width="9.140625" style="274"/>
    <col min="8713" max="8713" width="8.42578125" style="274" customWidth="1"/>
    <col min="8714" max="8714" width="5.5703125" style="274" customWidth="1"/>
    <col min="8715" max="8961" width="9.140625" style="274"/>
    <col min="8962" max="8962" width="47.7109375" style="274" customWidth="1"/>
    <col min="8963" max="8963" width="11.140625" style="274" customWidth="1"/>
    <col min="8964" max="8964" width="9.140625" style="274"/>
    <col min="8965" max="8965" width="1.7109375" style="274" customWidth="1"/>
    <col min="8966" max="8968" width="9.140625" style="274"/>
    <col min="8969" max="8969" width="8.42578125" style="274" customWidth="1"/>
    <col min="8970" max="8970" width="5.5703125" style="274" customWidth="1"/>
    <col min="8971" max="9217" width="9.140625" style="274"/>
    <col min="9218" max="9218" width="47.7109375" style="274" customWidth="1"/>
    <col min="9219" max="9219" width="11.140625" style="274" customWidth="1"/>
    <col min="9220" max="9220" width="9.140625" style="274"/>
    <col min="9221" max="9221" width="1.7109375" style="274" customWidth="1"/>
    <col min="9222" max="9224" width="9.140625" style="274"/>
    <col min="9225" max="9225" width="8.42578125" style="274" customWidth="1"/>
    <col min="9226" max="9226" width="5.5703125" style="274" customWidth="1"/>
    <col min="9227" max="9473" width="9.140625" style="274"/>
    <col min="9474" max="9474" width="47.7109375" style="274" customWidth="1"/>
    <col min="9475" max="9475" width="11.140625" style="274" customWidth="1"/>
    <col min="9476" max="9476" width="9.140625" style="274"/>
    <col min="9477" max="9477" width="1.7109375" style="274" customWidth="1"/>
    <col min="9478" max="9480" width="9.140625" style="274"/>
    <col min="9481" max="9481" width="8.42578125" style="274" customWidth="1"/>
    <col min="9482" max="9482" width="5.5703125" style="274" customWidth="1"/>
    <col min="9483" max="9729" width="9.140625" style="274"/>
    <col min="9730" max="9730" width="47.7109375" style="274" customWidth="1"/>
    <col min="9731" max="9731" width="11.140625" style="274" customWidth="1"/>
    <col min="9732" max="9732" width="9.140625" style="274"/>
    <col min="9733" max="9733" width="1.7109375" style="274" customWidth="1"/>
    <col min="9734" max="9736" width="9.140625" style="274"/>
    <col min="9737" max="9737" width="8.42578125" style="274" customWidth="1"/>
    <col min="9738" max="9738" width="5.5703125" style="274" customWidth="1"/>
    <col min="9739" max="9985" width="9.140625" style="274"/>
    <col min="9986" max="9986" width="47.7109375" style="274" customWidth="1"/>
    <col min="9987" max="9987" width="11.140625" style="274" customWidth="1"/>
    <col min="9988" max="9988" width="9.140625" style="274"/>
    <col min="9989" max="9989" width="1.7109375" style="274" customWidth="1"/>
    <col min="9990" max="9992" width="9.140625" style="274"/>
    <col min="9993" max="9993" width="8.42578125" style="274" customWidth="1"/>
    <col min="9994" max="9994" width="5.5703125" style="274" customWidth="1"/>
    <col min="9995" max="10241" width="9.140625" style="274"/>
    <col min="10242" max="10242" width="47.7109375" style="274" customWidth="1"/>
    <col min="10243" max="10243" width="11.140625" style="274" customWidth="1"/>
    <col min="10244" max="10244" width="9.140625" style="274"/>
    <col min="10245" max="10245" width="1.7109375" style="274" customWidth="1"/>
    <col min="10246" max="10248" width="9.140625" style="274"/>
    <col min="10249" max="10249" width="8.42578125" style="274" customWidth="1"/>
    <col min="10250" max="10250" width="5.5703125" style="274" customWidth="1"/>
    <col min="10251" max="10497" width="9.140625" style="274"/>
    <col min="10498" max="10498" width="47.7109375" style="274" customWidth="1"/>
    <col min="10499" max="10499" width="11.140625" style="274" customWidth="1"/>
    <col min="10500" max="10500" width="9.140625" style="274"/>
    <col min="10501" max="10501" width="1.7109375" style="274" customWidth="1"/>
    <col min="10502" max="10504" width="9.140625" style="274"/>
    <col min="10505" max="10505" width="8.42578125" style="274" customWidth="1"/>
    <col min="10506" max="10506" width="5.5703125" style="274" customWidth="1"/>
    <col min="10507" max="10753" width="9.140625" style="274"/>
    <col min="10754" max="10754" width="47.7109375" style="274" customWidth="1"/>
    <col min="10755" max="10755" width="11.140625" style="274" customWidth="1"/>
    <col min="10756" max="10756" width="9.140625" style="274"/>
    <col min="10757" max="10757" width="1.7109375" style="274" customWidth="1"/>
    <col min="10758" max="10760" width="9.140625" style="274"/>
    <col min="10761" max="10761" width="8.42578125" style="274" customWidth="1"/>
    <col min="10762" max="10762" width="5.5703125" style="274" customWidth="1"/>
    <col min="10763" max="11009" width="9.140625" style="274"/>
    <col min="11010" max="11010" width="47.7109375" style="274" customWidth="1"/>
    <col min="11011" max="11011" width="11.140625" style="274" customWidth="1"/>
    <col min="11012" max="11012" width="9.140625" style="274"/>
    <col min="11013" max="11013" width="1.7109375" style="274" customWidth="1"/>
    <col min="11014" max="11016" width="9.140625" style="274"/>
    <col min="11017" max="11017" width="8.42578125" style="274" customWidth="1"/>
    <col min="11018" max="11018" width="5.5703125" style="274" customWidth="1"/>
    <col min="11019" max="11265" width="9.140625" style="274"/>
    <col min="11266" max="11266" width="47.7109375" style="274" customWidth="1"/>
    <col min="11267" max="11267" width="11.140625" style="274" customWidth="1"/>
    <col min="11268" max="11268" width="9.140625" style="274"/>
    <col min="11269" max="11269" width="1.7109375" style="274" customWidth="1"/>
    <col min="11270" max="11272" width="9.140625" style="274"/>
    <col min="11273" max="11273" width="8.42578125" style="274" customWidth="1"/>
    <col min="11274" max="11274" width="5.5703125" style="274" customWidth="1"/>
    <col min="11275" max="11521" width="9.140625" style="274"/>
    <col min="11522" max="11522" width="47.7109375" style="274" customWidth="1"/>
    <col min="11523" max="11523" width="11.140625" style="274" customWidth="1"/>
    <col min="11524" max="11524" width="9.140625" style="274"/>
    <col min="11525" max="11525" width="1.7109375" style="274" customWidth="1"/>
    <col min="11526" max="11528" width="9.140625" style="274"/>
    <col min="11529" max="11529" width="8.42578125" style="274" customWidth="1"/>
    <col min="11530" max="11530" width="5.5703125" style="274" customWidth="1"/>
    <col min="11531" max="11777" width="9.140625" style="274"/>
    <col min="11778" max="11778" width="47.7109375" style="274" customWidth="1"/>
    <col min="11779" max="11779" width="11.140625" style="274" customWidth="1"/>
    <col min="11780" max="11780" width="9.140625" style="274"/>
    <col min="11781" max="11781" width="1.7109375" style="274" customWidth="1"/>
    <col min="11782" max="11784" width="9.140625" style="274"/>
    <col min="11785" max="11785" width="8.42578125" style="274" customWidth="1"/>
    <col min="11786" max="11786" width="5.5703125" style="274" customWidth="1"/>
    <col min="11787" max="12033" width="9.140625" style="274"/>
    <col min="12034" max="12034" width="47.7109375" style="274" customWidth="1"/>
    <col min="12035" max="12035" width="11.140625" style="274" customWidth="1"/>
    <col min="12036" max="12036" width="9.140625" style="274"/>
    <col min="12037" max="12037" width="1.7109375" style="274" customWidth="1"/>
    <col min="12038" max="12040" width="9.140625" style="274"/>
    <col min="12041" max="12041" width="8.42578125" style="274" customWidth="1"/>
    <col min="12042" max="12042" width="5.5703125" style="274" customWidth="1"/>
    <col min="12043" max="12289" width="9.140625" style="274"/>
    <col min="12290" max="12290" width="47.7109375" style="274" customWidth="1"/>
    <col min="12291" max="12291" width="11.140625" style="274" customWidth="1"/>
    <col min="12292" max="12292" width="9.140625" style="274"/>
    <col min="12293" max="12293" width="1.7109375" style="274" customWidth="1"/>
    <col min="12294" max="12296" width="9.140625" style="274"/>
    <col min="12297" max="12297" width="8.42578125" style="274" customWidth="1"/>
    <col min="12298" max="12298" width="5.5703125" style="274" customWidth="1"/>
    <col min="12299" max="12545" width="9.140625" style="274"/>
    <col min="12546" max="12546" width="47.7109375" style="274" customWidth="1"/>
    <col min="12547" max="12547" width="11.140625" style="274" customWidth="1"/>
    <col min="12548" max="12548" width="9.140625" style="274"/>
    <col min="12549" max="12549" width="1.7109375" style="274" customWidth="1"/>
    <col min="12550" max="12552" width="9.140625" style="274"/>
    <col min="12553" max="12553" width="8.42578125" style="274" customWidth="1"/>
    <col min="12554" max="12554" width="5.5703125" style="274" customWidth="1"/>
    <col min="12555" max="12801" width="9.140625" style="274"/>
    <col min="12802" max="12802" width="47.7109375" style="274" customWidth="1"/>
    <col min="12803" max="12803" width="11.140625" style="274" customWidth="1"/>
    <col min="12804" max="12804" width="9.140625" style="274"/>
    <col min="12805" max="12805" width="1.7109375" style="274" customWidth="1"/>
    <col min="12806" max="12808" width="9.140625" style="274"/>
    <col min="12809" max="12809" width="8.42578125" style="274" customWidth="1"/>
    <col min="12810" max="12810" width="5.5703125" style="274" customWidth="1"/>
    <col min="12811" max="13057" width="9.140625" style="274"/>
    <col min="13058" max="13058" width="47.7109375" style="274" customWidth="1"/>
    <col min="13059" max="13059" width="11.140625" style="274" customWidth="1"/>
    <col min="13060" max="13060" width="9.140625" style="274"/>
    <col min="13061" max="13061" width="1.7109375" style="274" customWidth="1"/>
    <col min="13062" max="13064" width="9.140625" style="274"/>
    <col min="13065" max="13065" width="8.42578125" style="274" customWidth="1"/>
    <col min="13066" max="13066" width="5.5703125" style="274" customWidth="1"/>
    <col min="13067" max="13313" width="9.140625" style="274"/>
    <col min="13314" max="13314" width="47.7109375" style="274" customWidth="1"/>
    <col min="13315" max="13315" width="11.140625" style="274" customWidth="1"/>
    <col min="13316" max="13316" width="9.140625" style="274"/>
    <col min="13317" max="13317" width="1.7109375" style="274" customWidth="1"/>
    <col min="13318" max="13320" width="9.140625" style="274"/>
    <col min="13321" max="13321" width="8.42578125" style="274" customWidth="1"/>
    <col min="13322" max="13322" width="5.5703125" style="274" customWidth="1"/>
    <col min="13323" max="13569" width="9.140625" style="274"/>
    <col min="13570" max="13570" width="47.7109375" style="274" customWidth="1"/>
    <col min="13571" max="13571" width="11.140625" style="274" customWidth="1"/>
    <col min="13572" max="13572" width="9.140625" style="274"/>
    <col min="13573" max="13573" width="1.7109375" style="274" customWidth="1"/>
    <col min="13574" max="13576" width="9.140625" style="274"/>
    <col min="13577" max="13577" width="8.42578125" style="274" customWidth="1"/>
    <col min="13578" max="13578" width="5.5703125" style="274" customWidth="1"/>
    <col min="13579" max="13825" width="9.140625" style="274"/>
    <col min="13826" max="13826" width="47.7109375" style="274" customWidth="1"/>
    <col min="13827" max="13827" width="11.140625" style="274" customWidth="1"/>
    <col min="13828" max="13828" width="9.140625" style="274"/>
    <col min="13829" max="13829" width="1.7109375" style="274" customWidth="1"/>
    <col min="13830" max="13832" width="9.140625" style="274"/>
    <col min="13833" max="13833" width="8.42578125" style="274" customWidth="1"/>
    <col min="13834" max="13834" width="5.5703125" style="274" customWidth="1"/>
    <col min="13835" max="14081" width="9.140625" style="274"/>
    <col min="14082" max="14082" width="47.7109375" style="274" customWidth="1"/>
    <col min="14083" max="14083" width="11.140625" style="274" customWidth="1"/>
    <col min="14084" max="14084" width="9.140625" style="274"/>
    <col min="14085" max="14085" width="1.7109375" style="274" customWidth="1"/>
    <col min="14086" max="14088" width="9.140625" style="274"/>
    <col min="14089" max="14089" width="8.42578125" style="274" customWidth="1"/>
    <col min="14090" max="14090" width="5.5703125" style="274" customWidth="1"/>
    <col min="14091" max="14337" width="9.140625" style="274"/>
    <col min="14338" max="14338" width="47.7109375" style="274" customWidth="1"/>
    <col min="14339" max="14339" width="11.140625" style="274" customWidth="1"/>
    <col min="14340" max="14340" width="9.140625" style="274"/>
    <col min="14341" max="14341" width="1.7109375" style="274" customWidth="1"/>
    <col min="14342" max="14344" width="9.140625" style="274"/>
    <col min="14345" max="14345" width="8.42578125" style="274" customWidth="1"/>
    <col min="14346" max="14346" width="5.5703125" style="274" customWidth="1"/>
    <col min="14347" max="14593" width="9.140625" style="274"/>
    <col min="14594" max="14594" width="47.7109375" style="274" customWidth="1"/>
    <col min="14595" max="14595" width="11.140625" style="274" customWidth="1"/>
    <col min="14596" max="14596" width="9.140625" style="274"/>
    <col min="14597" max="14597" width="1.7109375" style="274" customWidth="1"/>
    <col min="14598" max="14600" width="9.140625" style="274"/>
    <col min="14601" max="14601" width="8.42578125" style="274" customWidth="1"/>
    <col min="14602" max="14602" width="5.5703125" style="274" customWidth="1"/>
    <col min="14603" max="14849" width="9.140625" style="274"/>
    <col min="14850" max="14850" width="47.7109375" style="274" customWidth="1"/>
    <col min="14851" max="14851" width="11.140625" style="274" customWidth="1"/>
    <col min="14852" max="14852" width="9.140625" style="274"/>
    <col min="14853" max="14853" width="1.7109375" style="274" customWidth="1"/>
    <col min="14854" max="14856" width="9.140625" style="274"/>
    <col min="14857" max="14857" width="8.42578125" style="274" customWidth="1"/>
    <col min="14858" max="14858" width="5.5703125" style="274" customWidth="1"/>
    <col min="14859" max="15105" width="9.140625" style="274"/>
    <col min="15106" max="15106" width="47.7109375" style="274" customWidth="1"/>
    <col min="15107" max="15107" width="11.140625" style="274" customWidth="1"/>
    <col min="15108" max="15108" width="9.140625" style="274"/>
    <col min="15109" max="15109" width="1.7109375" style="274" customWidth="1"/>
    <col min="15110" max="15112" width="9.140625" style="274"/>
    <col min="15113" max="15113" width="8.42578125" style="274" customWidth="1"/>
    <col min="15114" max="15114" width="5.5703125" style="274" customWidth="1"/>
    <col min="15115" max="15361" width="9.140625" style="274"/>
    <col min="15362" max="15362" width="47.7109375" style="274" customWidth="1"/>
    <col min="15363" max="15363" width="11.140625" style="274" customWidth="1"/>
    <col min="15364" max="15364" width="9.140625" style="274"/>
    <col min="15365" max="15365" width="1.7109375" style="274" customWidth="1"/>
    <col min="15366" max="15368" width="9.140625" style="274"/>
    <col min="15369" max="15369" width="8.42578125" style="274" customWidth="1"/>
    <col min="15370" max="15370" width="5.5703125" style="274" customWidth="1"/>
    <col min="15371" max="15617" width="9.140625" style="274"/>
    <col min="15618" max="15618" width="47.7109375" style="274" customWidth="1"/>
    <col min="15619" max="15619" width="11.140625" style="274" customWidth="1"/>
    <col min="15620" max="15620" width="9.140625" style="274"/>
    <col min="15621" max="15621" width="1.7109375" style="274" customWidth="1"/>
    <col min="15622" max="15624" width="9.140625" style="274"/>
    <col min="15625" max="15625" width="8.42578125" style="274" customWidth="1"/>
    <col min="15626" max="15626" width="5.5703125" style="274" customWidth="1"/>
    <col min="15627" max="15873" width="9.140625" style="274"/>
    <col min="15874" max="15874" width="47.7109375" style="274" customWidth="1"/>
    <col min="15875" max="15875" width="11.140625" style="274" customWidth="1"/>
    <col min="15876" max="15876" width="9.140625" style="274"/>
    <col min="15877" max="15877" width="1.7109375" style="274" customWidth="1"/>
    <col min="15878" max="15880" width="9.140625" style="274"/>
    <col min="15881" max="15881" width="8.42578125" style="274" customWidth="1"/>
    <col min="15882" max="15882" width="5.5703125" style="274" customWidth="1"/>
    <col min="15883" max="16129" width="9.140625" style="274"/>
    <col min="16130" max="16130" width="47.7109375" style="274" customWidth="1"/>
    <col min="16131" max="16131" width="11.140625" style="274" customWidth="1"/>
    <col min="16132" max="16132" width="9.140625" style="274"/>
    <col min="16133" max="16133" width="1.7109375" style="274" customWidth="1"/>
    <col min="16134" max="16136" width="9.140625" style="274"/>
    <col min="16137" max="16137" width="8.42578125" style="274" customWidth="1"/>
    <col min="16138" max="16138" width="5.5703125" style="274" customWidth="1"/>
    <col min="16139" max="16384" width="9.140625" style="274"/>
  </cols>
  <sheetData>
    <row r="1" spans="1:15" ht="55.5" customHeight="1" x14ac:dyDescent="0.2">
      <c r="A1" s="269" t="s">
        <v>312</v>
      </c>
      <c r="B1" s="270"/>
      <c r="C1" s="270"/>
      <c r="D1" s="271" t="str">
        <f>'SSAA - 2016 '!A6</f>
        <v>OBRA: Perfuração de Poço Artesiano e Reservação</v>
      </c>
      <c r="E1" s="271"/>
      <c r="F1" s="271"/>
      <c r="G1" s="271"/>
      <c r="H1" s="271"/>
      <c r="I1" s="271"/>
      <c r="J1" s="272"/>
      <c r="K1" s="273"/>
      <c r="L1" s="273"/>
      <c r="M1" s="273"/>
      <c r="N1" s="273"/>
      <c r="O1" s="273"/>
    </row>
    <row r="2" spans="1:15" x14ac:dyDescent="0.2">
      <c r="A2" s="328" t="str">
        <f>'SSAA - 2016 '!A5:F5</f>
        <v>PREFEITURA MUNICIPAL DE PRESIDENTE KUBITSCHEK</v>
      </c>
      <c r="B2" s="329"/>
      <c r="C2" s="329"/>
      <c r="D2" s="330"/>
      <c r="E2" s="276" t="str">
        <f>'SSAA - 2016 '!H6</f>
        <v>DATA:  30/06/2025</v>
      </c>
      <c r="F2" s="276"/>
      <c r="G2" s="276"/>
      <c r="H2" s="276"/>
      <c r="I2" s="276"/>
      <c r="J2" s="277"/>
      <c r="K2" s="278"/>
      <c r="L2" s="278"/>
      <c r="M2" s="278"/>
      <c r="N2" s="278"/>
      <c r="O2" s="278"/>
    </row>
    <row r="3" spans="1:15" x14ac:dyDescent="0.2">
      <c r="A3" s="331" t="str">
        <f>'SSAA - 2016 '!A7:D7</f>
        <v>LOCAL: RUA TIJUCAL, SN, PRESIDENTE KUBITSCHEK</v>
      </c>
      <c r="B3" s="332"/>
      <c r="C3" s="332"/>
      <c r="D3" s="333"/>
      <c r="E3" s="279" t="str">
        <f>'SSAA - 2016 '!A9</f>
        <v>PRAZO DE EXECUÇÃO: 02 meses (60 dias)</v>
      </c>
      <c r="F3" s="280"/>
      <c r="G3" s="280"/>
      <c r="H3" s="280"/>
      <c r="I3" s="280"/>
      <c r="J3" s="281"/>
      <c r="K3" s="282"/>
      <c r="L3" s="282"/>
    </row>
    <row r="4" spans="1:15" ht="16.5" thickBot="1" x14ac:dyDescent="0.25">
      <c r="A4" s="283" t="s">
        <v>313</v>
      </c>
      <c r="B4" s="284"/>
      <c r="C4" s="284"/>
      <c r="D4" s="284"/>
      <c r="E4" s="284"/>
      <c r="F4" s="284"/>
      <c r="G4" s="284"/>
      <c r="H4" s="284"/>
      <c r="I4" s="284"/>
      <c r="J4" s="285"/>
      <c r="K4" s="286"/>
      <c r="L4" s="286"/>
      <c r="M4" s="286"/>
      <c r="N4" s="286"/>
      <c r="O4" s="286"/>
    </row>
    <row r="5" spans="1:15" ht="14.25" thickTop="1" thickBot="1" x14ac:dyDescent="0.25">
      <c r="A5" s="287" t="s">
        <v>63</v>
      </c>
      <c r="B5" s="288" t="s">
        <v>314</v>
      </c>
      <c r="C5" s="289" t="s">
        <v>315</v>
      </c>
      <c r="D5" s="289"/>
      <c r="E5" s="289"/>
      <c r="F5" s="288" t="s">
        <v>244</v>
      </c>
      <c r="G5" s="290" t="s">
        <v>316</v>
      </c>
      <c r="H5" s="291"/>
      <c r="I5" s="291"/>
      <c r="J5" s="292"/>
      <c r="K5" s="293"/>
      <c r="L5" s="294"/>
    </row>
    <row r="6" spans="1:15" ht="14.25" thickTop="1" thickBot="1" x14ac:dyDescent="0.25">
      <c r="A6" s="295"/>
      <c r="B6" s="296"/>
      <c r="C6" s="296"/>
      <c r="D6" s="296"/>
      <c r="E6" s="296"/>
      <c r="F6" s="296"/>
      <c r="G6" s="296"/>
      <c r="H6" s="296"/>
      <c r="I6" s="296"/>
      <c r="J6" s="297"/>
      <c r="K6" s="293"/>
      <c r="L6" s="298"/>
    </row>
    <row r="7" spans="1:15" ht="14.25" thickTop="1" thickBot="1" x14ac:dyDescent="0.25">
      <c r="A7" s="295" t="str">
        <f>'SSAA - 2016 '!C14</f>
        <v>SERVIÇOS PRELIMINARES</v>
      </c>
      <c r="B7" s="296"/>
      <c r="C7" s="296"/>
      <c r="D7" s="296"/>
      <c r="E7" s="296"/>
      <c r="F7" s="296"/>
      <c r="G7" s="296"/>
      <c r="H7" s="296"/>
      <c r="I7" s="296"/>
      <c r="J7" s="297"/>
      <c r="K7" s="293"/>
      <c r="L7" s="298"/>
    </row>
    <row r="8" spans="1:15" ht="25.5" customHeight="1" thickTop="1" x14ac:dyDescent="0.2">
      <c r="A8" s="299" t="str">
        <f>'SSAA - 2016 '!A16</f>
        <v>01.01.01</v>
      </c>
      <c r="B8" s="300" t="str">
        <f>'SSAA - 2016 '!C16</f>
        <v>AUTORIZAÇÃO PARA PERFURAÇÃO JUNTO A SUPRAM</v>
      </c>
      <c r="C8" s="301" t="s">
        <v>317</v>
      </c>
      <c r="D8" s="302"/>
      <c r="E8" s="303"/>
      <c r="F8" s="304">
        <f>'SSAA - 2016 '!E16</f>
        <v>1</v>
      </c>
      <c r="G8" s="305"/>
      <c r="H8" s="306"/>
      <c r="I8" s="306"/>
      <c r="J8" s="307"/>
      <c r="K8" s="293"/>
      <c r="L8" s="298"/>
    </row>
    <row r="9" spans="1:15" ht="33.75" customHeight="1" x14ac:dyDescent="0.2">
      <c r="A9" s="299" t="str">
        <f>'SSAA - 2016 '!A17</f>
        <v>01.01.02</v>
      </c>
      <c r="B9" s="300" t="str">
        <f>'SSAA - 2016 '!C17</f>
        <v>PLACA DE IDENTIFICAÇÃO DE OBRA P-GOVERNO DO ESTADO,FORNECIMENTO E INSTALAÇÃO (3,00X1,50)</v>
      </c>
      <c r="C9" s="301" t="s">
        <v>318</v>
      </c>
      <c r="D9" s="302"/>
      <c r="E9" s="303"/>
      <c r="F9" s="304">
        <f>'SSAA - 2016 '!E17</f>
        <v>4.5</v>
      </c>
      <c r="G9" s="308"/>
      <c r="H9" s="309"/>
      <c r="I9" s="309"/>
      <c r="J9" s="310"/>
      <c r="K9" s="293"/>
      <c r="L9" s="298"/>
    </row>
    <row r="10" spans="1:15" ht="28.5" customHeight="1" x14ac:dyDescent="0.2">
      <c r="A10" s="299" t="str">
        <f>'SSAA - 2016 '!A18</f>
        <v>01.01.03</v>
      </c>
      <c r="B10" s="300" t="str">
        <f>'SSAA - 2016 '!C18</f>
        <v>TRANSPORTE COMERCIAL RODOVIÁRIO (MATERIAL EM GERAL), CARGA ACONDICIONADA</v>
      </c>
      <c r="C10" s="301" t="s">
        <v>319</v>
      </c>
      <c r="D10" s="302"/>
      <c r="E10" s="303"/>
      <c r="F10" s="304">
        <f>'SSAA - 2016 '!E18</f>
        <v>2800</v>
      </c>
      <c r="G10" s="308"/>
      <c r="H10" s="309"/>
      <c r="I10" s="309"/>
      <c r="J10" s="310"/>
      <c r="K10" s="293"/>
      <c r="L10" s="298"/>
    </row>
    <row r="11" spans="1:15" ht="33.75" customHeight="1" thickBot="1" x14ac:dyDescent="0.25">
      <c r="A11" s="299" t="str">
        <f>'SSAA - 2016 '!A19</f>
        <v>01.01.04</v>
      </c>
      <c r="B11" s="300" t="str">
        <f>'SSAA - 2016 '!C19</f>
        <v xml:space="preserve">LOCACAO DE POCOS (ESTUDO DE AGUAS SUBTERRANEAS) ISOLADOS, POR DEMANDA                                                                                                                                                         </v>
      </c>
      <c r="C11" s="301" t="s">
        <v>317</v>
      </c>
      <c r="D11" s="302"/>
      <c r="E11" s="303"/>
      <c r="F11" s="304">
        <f>'SSAA - 2016 '!E19</f>
        <v>1</v>
      </c>
      <c r="G11" s="308"/>
      <c r="H11" s="309"/>
      <c r="I11" s="309"/>
      <c r="J11" s="310"/>
      <c r="K11" s="293"/>
      <c r="L11" s="298"/>
    </row>
    <row r="12" spans="1:15" ht="16.5" customHeight="1" thickTop="1" thickBot="1" x14ac:dyDescent="0.25">
      <c r="A12" s="295" t="str">
        <f>'SSAA - 2016 '!C21</f>
        <v>PERFURAÇÃO DE POÇO TUBULAR PROFUNDO, PROFUNDIDADE MÉDIA DE 100M (ATÉ 150M)</v>
      </c>
      <c r="B12" s="296">
        <f>[1]planilha!C20</f>
        <v>0</v>
      </c>
      <c r="C12" s="296">
        <v>1952.31</v>
      </c>
      <c r="D12" s="296"/>
      <c r="E12" s="296"/>
      <c r="F12" s="296">
        <f>[2]PLANILHA!G71</f>
        <v>1952.31</v>
      </c>
      <c r="G12" s="296" t="s">
        <v>320</v>
      </c>
      <c r="H12" s="296"/>
      <c r="I12" s="296"/>
      <c r="J12" s="297"/>
      <c r="K12" s="293"/>
      <c r="L12" s="298"/>
    </row>
    <row r="13" spans="1:15" ht="28.5" customHeight="1" thickTop="1" x14ac:dyDescent="0.2">
      <c r="A13" s="299" t="str">
        <f>'SSAA - 2016 '!A23</f>
        <v>02.01.01</v>
      </c>
      <c r="B13" s="300" t="str">
        <f>'SSAA - 2016 '!C23</f>
        <v xml:space="preserve">INSTALACOES PROVISORIAS  PARA BARRACAO DE OBRAS PARA PERFURACAO DE POCO                                                                                                                                                                             </v>
      </c>
      <c r="C13" s="311" t="s">
        <v>317</v>
      </c>
      <c r="D13" s="302"/>
      <c r="E13" s="303"/>
      <c r="F13" s="304">
        <f>'SSAA - 2016 '!E23</f>
        <v>1</v>
      </c>
      <c r="G13" s="311"/>
      <c r="H13" s="312"/>
      <c r="I13" s="312"/>
      <c r="J13" s="313"/>
      <c r="K13" s="293"/>
      <c r="L13" s="298"/>
    </row>
    <row r="14" spans="1:15" ht="48.75" customHeight="1" x14ac:dyDescent="0.2">
      <c r="A14" s="299" t="str">
        <f>'SSAA - 2016 '!A24</f>
        <v>02.01.02</v>
      </c>
      <c r="B14" s="300" t="str">
        <f>'SSAA - 2016 '!C24</f>
        <v xml:space="preserve">MOBILIZACAO E DESLOCAMENTO DAS EQUIPES, EQUIPAMENTOS, MATERIAIS E FERRAMENTAS PARA PERFURACAO DE POCOS COM SONDAROTO-PNEUMATICA                                                                                                                 </v>
      </c>
      <c r="C14" s="311" t="s">
        <v>342</v>
      </c>
      <c r="D14" s="302"/>
      <c r="E14" s="303"/>
      <c r="F14" s="304">
        <f>'SSAA - 2016 '!E24</f>
        <v>135</v>
      </c>
      <c r="G14" s="311"/>
      <c r="H14" s="312"/>
      <c r="I14" s="312"/>
      <c r="J14" s="313"/>
      <c r="K14" s="293"/>
      <c r="L14" s="298"/>
    </row>
    <row r="15" spans="1:15" ht="48.75" customHeight="1" x14ac:dyDescent="0.2">
      <c r="A15" s="299" t="str">
        <f>'SSAA - 2016 '!A25</f>
        <v>02.01.03</v>
      </c>
      <c r="B15" s="300" t="str">
        <f>'SSAA - 2016 '!C25</f>
        <v xml:space="preserve">MOBILIZACAO E DESLOCAMENTO DAS EQUIPES, EQUIPAMENTOS, MATERIAIS E FERRAMENTAS PARA DESENVOLVIMENTO E TESTE DE VAZAO DEPOCO PROFUNDO , COM COMPRESSOR                                                                                            </v>
      </c>
      <c r="C15" s="301" t="s">
        <v>342</v>
      </c>
      <c r="D15" s="302"/>
      <c r="E15" s="303"/>
      <c r="F15" s="304">
        <f>'SSAA - 2016 '!E25</f>
        <v>135</v>
      </c>
      <c r="G15" s="311"/>
      <c r="H15" s="312"/>
      <c r="I15" s="312"/>
      <c r="J15" s="313"/>
      <c r="K15" s="293"/>
      <c r="L15" s="298"/>
    </row>
    <row r="16" spans="1:15" ht="29.25" customHeight="1" x14ac:dyDescent="0.2">
      <c r="A16" s="299" t="str">
        <f>'SSAA - 2016 '!A26</f>
        <v>02.01.04</v>
      </c>
      <c r="B16" s="300" t="str">
        <f>'SSAA - 2016 '!C26</f>
        <v xml:space="preserve">PERFURACAO EM ALUVIAO E CAMADAS INCONSISTENTES - DIAMETRO DO FURO = 8.1/2"                                                                                                                                                                      </v>
      </c>
      <c r="C16" s="301" t="s">
        <v>321</v>
      </c>
      <c r="D16" s="302"/>
      <c r="E16" s="303"/>
      <c r="F16" s="304">
        <f>'SSAA - 2016 '!E26</f>
        <v>10</v>
      </c>
      <c r="G16" s="311"/>
      <c r="H16" s="312"/>
      <c r="I16" s="312"/>
      <c r="J16" s="313"/>
      <c r="K16" s="293"/>
      <c r="L16" s="298"/>
    </row>
    <row r="17" spans="1:12" ht="28.5" customHeight="1" x14ac:dyDescent="0.2">
      <c r="A17" s="299" t="str">
        <f>'SSAA - 2016 '!A27</f>
        <v>02.01.05</v>
      </c>
      <c r="B17" s="300" t="str">
        <f>'SSAA - 2016 '!C27</f>
        <v xml:space="preserve">PERFURACAO EM ALUVIAO E CAMADAS INCONSISTENTES - DIAMETRO DO FURO = 10"                                                                                                                                                                         </v>
      </c>
      <c r="C17" s="301" t="s">
        <v>322</v>
      </c>
      <c r="D17" s="302"/>
      <c r="E17" s="303"/>
      <c r="F17" s="304">
        <f>'SSAA - 2016 '!E27</f>
        <v>20</v>
      </c>
      <c r="G17" s="311"/>
      <c r="H17" s="312"/>
      <c r="I17" s="312"/>
      <c r="J17" s="313"/>
      <c r="K17" s="293"/>
      <c r="L17" s="298"/>
    </row>
    <row r="18" spans="1:12" ht="30.75" customHeight="1" x14ac:dyDescent="0.2">
      <c r="A18" s="299" t="str">
        <f>'SSAA - 2016 '!A28</f>
        <v>02.01.06</v>
      </c>
      <c r="B18" s="300" t="str">
        <f>'SSAA - 2016 '!C28</f>
        <v xml:space="preserve">PERFURACAO EM ALUVIAO E CAMADAS INCONSISTENTES - DIAMETRO DO FURO = 12"                                                                                                                                                                         </v>
      </c>
      <c r="C18" s="301" t="s">
        <v>321</v>
      </c>
      <c r="D18" s="302"/>
      <c r="E18" s="303"/>
      <c r="F18" s="304">
        <f>'SSAA - 2016 '!E28</f>
        <v>10</v>
      </c>
      <c r="G18" s="311"/>
      <c r="H18" s="312"/>
      <c r="I18" s="312"/>
      <c r="J18" s="313"/>
      <c r="K18" s="293"/>
      <c r="L18" s="298"/>
    </row>
    <row r="19" spans="1:12" ht="24.75" customHeight="1" x14ac:dyDescent="0.2">
      <c r="A19" s="299" t="str">
        <f>'SSAA - 2016 '!A29</f>
        <v>02.01.07</v>
      </c>
      <c r="B19" s="300" t="str">
        <f>'SSAA - 2016 '!C29</f>
        <v xml:space="preserve">PERFURACAO EM ROCHA SA - DIAMETRO DO FURO = 6"                                                                                                                                                                                                  </v>
      </c>
      <c r="C19" s="301" t="s">
        <v>323</v>
      </c>
      <c r="D19" s="302"/>
      <c r="E19" s="303"/>
      <c r="F19" s="304">
        <f>'SSAA - 2016 '!E29</f>
        <v>100</v>
      </c>
      <c r="G19" s="311"/>
      <c r="H19" s="312"/>
      <c r="I19" s="312"/>
      <c r="J19" s="313"/>
      <c r="K19" s="293"/>
      <c r="L19" s="298"/>
    </row>
    <row r="20" spans="1:12" ht="24" x14ac:dyDescent="0.2">
      <c r="A20" s="299" t="str">
        <f>'SSAA - 2016 '!A30</f>
        <v>02.01.08</v>
      </c>
      <c r="B20" s="300" t="str">
        <f>'SSAA - 2016 '!C30</f>
        <v xml:space="preserve">PERFURACAO EM ROCHA SA - DIAMETRO DO FURO = 8"                                                                                                                                                                                                  </v>
      </c>
      <c r="C20" s="301" t="s">
        <v>321</v>
      </c>
      <c r="D20" s="302"/>
      <c r="E20" s="303"/>
      <c r="F20" s="304">
        <f>'SSAA - 2016 '!E30</f>
        <v>10</v>
      </c>
      <c r="G20" s="311"/>
      <c r="H20" s="312"/>
      <c r="I20" s="312"/>
      <c r="J20" s="313"/>
      <c r="K20" s="293"/>
      <c r="L20" s="298"/>
    </row>
    <row r="21" spans="1:12" ht="43.5" customHeight="1" x14ac:dyDescent="0.2">
      <c r="A21" s="299" t="str">
        <f>'SSAA - 2016 '!A31</f>
        <v>02.01.09</v>
      </c>
      <c r="B21" s="300" t="str">
        <f>'SSAA - 2016 '!C31</f>
        <v xml:space="preserve">PRODUTO QUIMICO PARA REMOCAO DE FLUIDO DE PERFURACAO E LIMPEZA DE POCO TUBULAR PROFUNDO - FORNECIMENTO E APLICACAO                                                                                                                              </v>
      </c>
      <c r="C21" s="301" t="s">
        <v>324</v>
      </c>
      <c r="D21" s="302"/>
      <c r="E21" s="303"/>
      <c r="F21" s="304">
        <f>'SSAA - 2016 '!E31</f>
        <v>4</v>
      </c>
      <c r="G21" s="311"/>
      <c r="H21" s="312"/>
      <c r="I21" s="312"/>
      <c r="J21" s="313"/>
      <c r="K21" s="293"/>
      <c r="L21" s="298"/>
    </row>
    <row r="22" spans="1:12" ht="25.5" customHeight="1" x14ac:dyDescent="0.2">
      <c r="A22" s="299" t="str">
        <f>'SSAA - 2016 '!A32</f>
        <v>02.01.10</v>
      </c>
      <c r="B22" s="300" t="str">
        <f>'SSAA - 2016 '!C32</f>
        <v xml:space="preserve">PRE-FILTRO COM PEDRA BRITADA                                                                                                                                                                                                                    </v>
      </c>
      <c r="C22" s="301" t="s">
        <v>325</v>
      </c>
      <c r="D22" s="302"/>
      <c r="E22" s="303"/>
      <c r="F22" s="304">
        <f>'SSAA - 2016 '!E32</f>
        <v>2</v>
      </c>
      <c r="G22" s="311"/>
      <c r="H22" s="312"/>
      <c r="I22" s="312"/>
      <c r="J22" s="313"/>
      <c r="K22" s="293"/>
      <c r="L22" s="298"/>
    </row>
    <row r="23" spans="1:12" ht="42.75" customHeight="1" x14ac:dyDescent="0.2">
      <c r="A23" s="299" t="str">
        <f>'SSAA - 2016 '!A33</f>
        <v>02.01.11</v>
      </c>
      <c r="B23" s="300" t="str">
        <f>'SSAA - 2016 '!C33</f>
        <v xml:space="preserve">TUBULACAO PARA ALIMENTACAO DE PRE-FILTRO PARA POCO TUBULAR PROFUNDO - FORNECIMENTO E INSTALACAO                                                                                                                                                 </v>
      </c>
      <c r="C23" s="301" t="s">
        <v>326</v>
      </c>
      <c r="D23" s="302"/>
      <c r="E23" s="303"/>
      <c r="F23" s="304">
        <f>'SSAA - 2016 '!E33</f>
        <v>4</v>
      </c>
      <c r="G23" s="311"/>
      <c r="H23" s="312"/>
      <c r="I23" s="312"/>
      <c r="J23" s="313"/>
      <c r="K23" s="293"/>
      <c r="L23" s="298"/>
    </row>
    <row r="24" spans="1:12" ht="31.5" customHeight="1" x14ac:dyDescent="0.2">
      <c r="A24" s="299" t="str">
        <f>'SSAA - 2016 '!A34</f>
        <v>02.01.12</v>
      </c>
      <c r="B24" s="300" t="str">
        <f>'SSAA - 2016 '!C34</f>
        <v xml:space="preserve">CIMENTACAO DO ESPACO ANELAR COM ARGAMASSA DE CIMENTO E AREIA NO TRACO DE 1:3                                                                                                                                                                    </v>
      </c>
      <c r="C24" s="301" t="s">
        <v>327</v>
      </c>
      <c r="D24" s="302"/>
      <c r="E24" s="303"/>
      <c r="F24" s="304">
        <f>'SSAA - 2016 '!E34</f>
        <v>10</v>
      </c>
      <c r="G24" s="311"/>
      <c r="H24" s="312"/>
      <c r="I24" s="312"/>
      <c r="J24" s="313"/>
      <c r="K24" s="293"/>
      <c r="L24" s="298"/>
    </row>
    <row r="25" spans="1:12" ht="39.75" customHeight="1" x14ac:dyDescent="0.2">
      <c r="A25" s="299" t="str">
        <f>'SSAA - 2016 '!A35</f>
        <v>02.01.13</v>
      </c>
      <c r="B25" s="300" t="str">
        <f>'SSAA - 2016 '!C35</f>
        <v xml:space="preserve">LAJE EM CONCRETO SIMPLES, CONSUMO MINIMO DE CIMENTO DE 200 KG/M3, ESPESSURA = 20 CM, DIAMETRO = 2,50 M                                                                                                                                          </v>
      </c>
      <c r="C25" s="301" t="s">
        <v>317</v>
      </c>
      <c r="D25" s="302"/>
      <c r="E25" s="303"/>
      <c r="F25" s="304">
        <f>'SSAA - 2016 '!E35</f>
        <v>1</v>
      </c>
      <c r="G25" s="311"/>
      <c r="H25" s="312"/>
      <c r="I25" s="312"/>
      <c r="J25" s="313"/>
      <c r="K25" s="293"/>
      <c r="L25" s="298"/>
    </row>
    <row r="26" spans="1:12" ht="31.5" customHeight="1" x14ac:dyDescent="0.2">
      <c r="A26" s="299" t="str">
        <f>'SSAA - 2016 '!A36</f>
        <v>02.01.14</v>
      </c>
      <c r="B26" s="300" t="str">
        <f>'SSAA - 2016 '!C36</f>
        <v xml:space="preserve">TAMPA DE PROTECAO DO POCO PROFUNDO EM ACO PRETO LISO DIN2440                                                                                                                                                                                    </v>
      </c>
      <c r="C26" s="301" t="s">
        <v>317</v>
      </c>
      <c r="D26" s="302"/>
      <c r="E26" s="303"/>
      <c r="F26" s="304">
        <f>'SSAA - 2016 '!E36</f>
        <v>1</v>
      </c>
      <c r="G26" s="311"/>
      <c r="H26" s="312"/>
      <c r="I26" s="312"/>
      <c r="J26" s="313"/>
      <c r="K26" s="293"/>
      <c r="L26" s="298"/>
    </row>
    <row r="27" spans="1:12" ht="23.25" customHeight="1" x14ac:dyDescent="0.2">
      <c r="A27" s="299" t="str">
        <f>'SSAA - 2016 '!A37</f>
        <v>02.01.15</v>
      </c>
      <c r="B27" s="300" t="str">
        <f>'SSAA - 2016 '!C37</f>
        <v xml:space="preserve">INSTALACAO E RETIRADA DE TUBULACAO DE TESTE                                                                                                                                                                                                     </v>
      </c>
      <c r="C27" s="301" t="s">
        <v>323</v>
      </c>
      <c r="D27" s="302"/>
      <c r="E27" s="303"/>
      <c r="F27" s="304">
        <f>'SSAA - 2016 '!E37</f>
        <v>100</v>
      </c>
      <c r="G27" s="311"/>
      <c r="H27" s="312"/>
      <c r="I27" s="312"/>
      <c r="J27" s="313"/>
      <c r="K27" s="293"/>
      <c r="L27" s="298"/>
    </row>
    <row r="28" spans="1:12" ht="36.75" customHeight="1" x14ac:dyDescent="0.2">
      <c r="A28" s="299" t="str">
        <f>'SSAA - 2016 '!A38</f>
        <v>02.01.16</v>
      </c>
      <c r="B28" s="300" t="str">
        <f>'SSAA - 2016 '!C38</f>
        <v xml:space="preserve">INSTALACAO OU RETIRADA DE REVESTIMENTO DE POCOS TUBULARES PROFUNDOS EM TUBOS DE ACO CARBONO PRETO, GALVANIZADO OUINOXIDAVEL                                                                                                                     </v>
      </c>
      <c r="C28" s="301" t="s">
        <v>328</v>
      </c>
      <c r="D28" s="302"/>
      <c r="E28" s="303"/>
      <c r="F28" s="304">
        <f>'SSAA - 2016 '!E38</f>
        <v>30</v>
      </c>
      <c r="G28" s="311"/>
      <c r="H28" s="312"/>
      <c r="I28" s="312"/>
      <c r="J28" s="313"/>
      <c r="K28" s="293"/>
      <c r="L28" s="298"/>
    </row>
    <row r="29" spans="1:12" ht="18" customHeight="1" x14ac:dyDescent="0.2">
      <c r="A29" s="299" t="str">
        <f>'SSAA - 2016 '!A39</f>
        <v>02.01.17</v>
      </c>
      <c r="B29" s="300" t="str">
        <f>'SSAA - 2016 '!C39</f>
        <v>TUBO ACO CARB.C/COS. JR CM DN6"</v>
      </c>
      <c r="C29" s="301" t="s">
        <v>328</v>
      </c>
      <c r="D29" s="302"/>
      <c r="E29" s="303"/>
      <c r="F29" s="304">
        <f>'SSAA - 2016 '!E39</f>
        <v>30</v>
      </c>
      <c r="G29" s="311"/>
      <c r="H29" s="312"/>
      <c r="I29" s="312"/>
      <c r="J29" s="313"/>
      <c r="K29" s="293"/>
      <c r="L29" s="298"/>
    </row>
    <row r="30" spans="1:12" ht="27" customHeight="1" x14ac:dyDescent="0.2">
      <c r="A30" s="299" t="str">
        <f>'SSAA - 2016 '!A40</f>
        <v>02.01.18</v>
      </c>
      <c r="B30" s="300" t="str">
        <f>'SSAA - 2016 '!C40</f>
        <v xml:space="preserve">DESINFECCAO DE POCO COM UTILIZACAO DE PRODUTOS QUIMICOS                                                                                                                                                                                         </v>
      </c>
      <c r="C30" s="301" t="s">
        <v>317</v>
      </c>
      <c r="D30" s="302"/>
      <c r="E30" s="303"/>
      <c r="F30" s="304">
        <f>'SSAA - 2016 '!E40</f>
        <v>1</v>
      </c>
      <c r="G30" s="311"/>
      <c r="H30" s="312"/>
      <c r="I30" s="312"/>
      <c r="J30" s="313"/>
      <c r="K30" s="293"/>
      <c r="L30" s="298"/>
    </row>
    <row r="31" spans="1:12" ht="22.5" customHeight="1" x14ac:dyDescent="0.2">
      <c r="A31" s="299" t="str">
        <f>'SSAA - 2016 '!A41</f>
        <v>02.01.19</v>
      </c>
      <c r="B31" s="300" t="str">
        <f>'SSAA - 2016 '!C41</f>
        <v xml:space="preserve">ANALISE FISICO-QUIMICA                                                                                                                                                                                                                          </v>
      </c>
      <c r="C31" s="301" t="s">
        <v>317</v>
      </c>
      <c r="D31" s="302"/>
      <c r="E31" s="303"/>
      <c r="F31" s="304">
        <f>'SSAA - 2016 '!E41</f>
        <v>1</v>
      </c>
      <c r="G31" s="311"/>
      <c r="H31" s="312"/>
      <c r="I31" s="312"/>
      <c r="J31" s="313"/>
      <c r="K31" s="293"/>
      <c r="L31" s="298"/>
    </row>
    <row r="32" spans="1:12" ht="21.75" customHeight="1" thickBot="1" x14ac:dyDescent="0.25">
      <c r="A32" s="299" t="str">
        <f>'SSAA - 2016 '!A42</f>
        <v>02.01.20</v>
      </c>
      <c r="B32" s="300" t="str">
        <f>'SSAA - 2016 '!C42</f>
        <v xml:space="preserve">ANALISE BACTERIOLOGICA                                                                                                                                                                                                                          </v>
      </c>
      <c r="C32" s="301" t="s">
        <v>317</v>
      </c>
      <c r="D32" s="302"/>
      <c r="E32" s="303"/>
      <c r="F32" s="304">
        <f>'SSAA - 2016 '!E42</f>
        <v>1</v>
      </c>
      <c r="G32" s="311"/>
      <c r="H32" s="312"/>
      <c r="I32" s="312"/>
      <c r="J32" s="313"/>
      <c r="K32" s="293"/>
      <c r="L32" s="298"/>
    </row>
    <row r="33" spans="1:12" ht="14.25" thickTop="1" thickBot="1" x14ac:dyDescent="0.25">
      <c r="A33" s="295" t="str">
        <f>'SSAA - 2016 '!C44</f>
        <v>MONTAGEM E INSTALAÇÃO DE POÇO TUBULAR PROFUNDO 1.1/2", PROFUNDIDADE MÉDIA DE 100M</v>
      </c>
      <c r="B33" s="296"/>
      <c r="C33" s="296"/>
      <c r="D33" s="296"/>
      <c r="E33" s="296"/>
      <c r="F33" s="296"/>
      <c r="G33" s="296"/>
      <c r="H33" s="296"/>
      <c r="I33" s="296"/>
      <c r="J33" s="297"/>
      <c r="K33" s="293"/>
      <c r="L33" s="298"/>
    </row>
    <row r="34" spans="1:12" ht="24" customHeight="1" thickTop="1" x14ac:dyDescent="0.2">
      <c r="A34" s="299" t="str">
        <f>'SSAA - 2016 '!A46</f>
        <v>03.01.01</v>
      </c>
      <c r="B34" s="300" t="str">
        <f>'SSAA - 2016 '!C46</f>
        <v xml:space="preserve">LOCACAO ESTRUTURAS - GABARITO/TABEIRA PARA OBRAS                                                                                                                                                                                                </v>
      </c>
      <c r="C34" s="301" t="s">
        <v>329</v>
      </c>
      <c r="D34" s="302"/>
      <c r="E34" s="303"/>
      <c r="F34" s="304">
        <f>'SSAA - 2016 '!E46</f>
        <v>25</v>
      </c>
      <c r="G34" s="311"/>
      <c r="H34" s="312"/>
      <c r="I34" s="312"/>
      <c r="J34" s="313"/>
      <c r="K34" s="293"/>
      <c r="L34" s="298"/>
    </row>
    <row r="35" spans="1:12" ht="14.25" customHeight="1" x14ac:dyDescent="0.2">
      <c r="A35" s="299" t="str">
        <f>'SSAA - 2016 '!A47</f>
        <v>03.01.02</v>
      </c>
      <c r="B35" s="300" t="str">
        <f>'SSAA - 2016 '!C47</f>
        <v xml:space="preserve">LIMPEZA TERRENO COM RASPAGEM MANUAL                                                                                                                                                                                                             </v>
      </c>
      <c r="C35" s="301" t="s">
        <v>329</v>
      </c>
      <c r="D35" s="302"/>
      <c r="E35" s="303"/>
      <c r="F35" s="304">
        <f>'SSAA - 2016 '!E47</f>
        <v>25</v>
      </c>
      <c r="G35" s="311"/>
      <c r="H35" s="312"/>
      <c r="I35" s="312"/>
      <c r="J35" s="313"/>
      <c r="K35" s="293"/>
      <c r="L35" s="298"/>
    </row>
    <row r="36" spans="1:12" ht="14.25" customHeight="1" x14ac:dyDescent="0.2">
      <c r="A36" s="299" t="str">
        <f>'SSAA - 2016 '!A48</f>
        <v>03.01.03</v>
      </c>
      <c r="B36" s="300" t="str">
        <f>'SSAA - 2016 '!C48</f>
        <v xml:space="preserve">CAIXA DE PASSAGEM EM ALVENARIA (0,30 X 0,30 X 0,30 M)                                                                                                                                                                                           </v>
      </c>
      <c r="C36" s="301" t="s">
        <v>330</v>
      </c>
      <c r="D36" s="302"/>
      <c r="E36" s="303"/>
      <c r="F36" s="304">
        <f>'SSAA - 2016 '!E48</f>
        <v>1</v>
      </c>
      <c r="G36" s="311"/>
      <c r="H36" s="312"/>
      <c r="I36" s="312"/>
      <c r="J36" s="313"/>
      <c r="K36" s="293"/>
      <c r="L36" s="298"/>
    </row>
    <row r="37" spans="1:12" ht="37.5" customHeight="1" x14ac:dyDescent="0.2">
      <c r="A37" s="299" t="str">
        <f>'SSAA - 2016 '!A49</f>
        <v>03.01.04</v>
      </c>
      <c r="B37" s="300" t="str">
        <f>'SSAA - 2016 '!C49</f>
        <v xml:space="preserve">ASSENTAMENTO DE CABOS ELETRICOS EM ELETRODUTO, DIAMETRO ATE 35 MM2, EXCLUSIVE CABOS                                                                                                                                                             </v>
      </c>
      <c r="C37" s="301" t="s">
        <v>331</v>
      </c>
      <c r="D37" s="302"/>
      <c r="E37" s="303"/>
      <c r="F37" s="304">
        <f>'SSAA - 2016 '!E49</f>
        <v>6</v>
      </c>
      <c r="G37" s="311"/>
      <c r="H37" s="312"/>
      <c r="I37" s="312"/>
      <c r="J37" s="313"/>
      <c r="K37" s="293"/>
      <c r="L37" s="298"/>
    </row>
    <row r="38" spans="1:12" ht="40.5" customHeight="1" x14ac:dyDescent="0.2">
      <c r="A38" s="299" t="str">
        <f>'SSAA - 2016 '!A50</f>
        <v>03.01.05</v>
      </c>
      <c r="B38" s="300" t="str">
        <f>'SSAA - 2016 '!C50</f>
        <v xml:space="preserve">ASSENTAMENTO DE ELETRODUTO DE PVC RIGIDO ROSCAVEL - DIAM 1", EM VALAS, COM ESCAVACAO EM SOLO E ATERRO, EXCLUSIVEELETRODUTO                                                                                                                      </v>
      </c>
      <c r="C38" s="301" t="s">
        <v>331</v>
      </c>
      <c r="D38" s="302"/>
      <c r="E38" s="303"/>
      <c r="F38" s="304">
        <f>'SSAA - 2016 '!E50</f>
        <v>6</v>
      </c>
      <c r="G38" s="311"/>
      <c r="H38" s="312"/>
      <c r="I38" s="312"/>
      <c r="J38" s="313"/>
      <c r="K38" s="293"/>
      <c r="L38" s="298"/>
    </row>
    <row r="39" spans="1:12" ht="48.75" customHeight="1" x14ac:dyDescent="0.2">
      <c r="A39" s="299" t="str">
        <f>'SSAA - 2016 '!A51</f>
        <v>03.01.06</v>
      </c>
      <c r="B39" s="300" t="str">
        <f>'SSAA - 2016 '!C51</f>
        <v xml:space="preserve">MONTAGEM E INSTALACAO DE POCO TUBULAR PROFUNDO, DIAMETRO DA TUBULACAO DE EXTRACAO DE 2", PROFUNDIDADE DE INSTALACAO DA BOMBA ENTRE 60M  A 120M                                                                                                      </v>
      </c>
      <c r="C39" s="301" t="s">
        <v>317</v>
      </c>
      <c r="D39" s="302"/>
      <c r="E39" s="303"/>
      <c r="F39" s="304">
        <f>'SSAA - 2016 '!E51</f>
        <v>1</v>
      </c>
      <c r="G39" s="311"/>
      <c r="H39" s="312"/>
      <c r="I39" s="312"/>
      <c r="J39" s="313"/>
      <c r="K39" s="293"/>
      <c r="L39" s="298"/>
    </row>
    <row r="40" spans="1:12" ht="15.75" customHeight="1" x14ac:dyDescent="0.2">
      <c r="A40" s="299" t="str">
        <f>'SSAA - 2016 '!A52</f>
        <v>03.01.07</v>
      </c>
      <c r="B40" s="300" t="str">
        <f>'SSAA - 2016 '!C52</f>
        <v>TUBO ACO CARBONO GALVANIZADO Ø1.1/2"</v>
      </c>
      <c r="C40" s="301" t="s">
        <v>323</v>
      </c>
      <c r="D40" s="302"/>
      <c r="E40" s="303"/>
      <c r="F40" s="304">
        <f>'SSAA - 2016 '!E52</f>
        <v>100</v>
      </c>
      <c r="G40" s="311"/>
      <c r="H40" s="312"/>
      <c r="I40" s="312"/>
      <c r="J40" s="313"/>
      <c r="K40" s="293"/>
      <c r="L40" s="298"/>
    </row>
    <row r="41" spans="1:12" ht="24" x14ac:dyDescent="0.2">
      <c r="A41" s="299" t="str">
        <f>'SSAA - 2016 '!A53</f>
        <v>03.01.08</v>
      </c>
      <c r="B41" s="300" t="str">
        <f>'SSAA - 2016 '!C53</f>
        <v xml:space="preserve">MURETA PADRAO CEMIG PARA SUB-ESTACAO AEREA DE ATE 75 KVA                                                                                                                                                                                        </v>
      </c>
      <c r="C41" s="301" t="s">
        <v>317</v>
      </c>
      <c r="D41" s="302"/>
      <c r="E41" s="303"/>
      <c r="F41" s="304">
        <f>'SSAA - 2016 '!E53</f>
        <v>1</v>
      </c>
      <c r="G41" s="311"/>
      <c r="H41" s="312"/>
      <c r="I41" s="312"/>
      <c r="J41" s="313"/>
      <c r="K41" s="293"/>
      <c r="L41" s="298"/>
    </row>
    <row r="42" spans="1:12" ht="36" x14ac:dyDescent="0.2">
      <c r="A42" s="299" t="str">
        <f>'SSAA - 2016 '!A54</f>
        <v>03.01.09</v>
      </c>
      <c r="B42" s="300" t="str">
        <f>'SSAA - 2016 '!C54</f>
        <v>DUTO CORRUGADO EM PEAD (POLIETILENO DE ALTA DENSIDADE), PARA PROTEÇÃO DE CABOS SUBTERRÂNEOS DN 30 MM (1.1/4")</v>
      </c>
      <c r="C42" s="301" t="s">
        <v>331</v>
      </c>
      <c r="D42" s="302"/>
      <c r="E42" s="303"/>
      <c r="F42" s="304">
        <f>'SSAA - 2016 '!E54</f>
        <v>6</v>
      </c>
      <c r="G42" s="311"/>
      <c r="H42" s="312"/>
      <c r="I42" s="312"/>
      <c r="J42" s="313"/>
      <c r="K42" s="293"/>
      <c r="L42" s="298"/>
    </row>
    <row r="43" spans="1:12" ht="13.5" customHeight="1" x14ac:dyDescent="0.2">
      <c r="A43" s="299" t="str">
        <f>'SSAA - 2016 '!A55</f>
        <v>03.01.10</v>
      </c>
      <c r="B43" s="300" t="str">
        <f>'SSAA - 2016 '!C55</f>
        <v>CABO COBRE UNIPOLAR 1,5MM2 ISOL P/ 1000V</v>
      </c>
      <c r="C43" s="301" t="s">
        <v>332</v>
      </c>
      <c r="D43" s="302"/>
      <c r="E43" s="303"/>
      <c r="F43" s="304">
        <f>'SSAA - 2016 '!E55</f>
        <v>224</v>
      </c>
      <c r="G43" s="311"/>
      <c r="H43" s="312"/>
      <c r="I43" s="312"/>
      <c r="J43" s="313"/>
      <c r="K43" s="293"/>
      <c r="L43" s="298"/>
    </row>
    <row r="44" spans="1:12" ht="13.5" customHeight="1" x14ac:dyDescent="0.2">
      <c r="A44" s="299" t="str">
        <f>'SSAA - 2016 '!A56</f>
        <v>03.01.11</v>
      </c>
      <c r="B44" s="300" t="str">
        <f>'SSAA - 2016 '!C56</f>
        <v>CABO COBRE UNIP. ISOL. PVC 1000 V 10MM2</v>
      </c>
      <c r="C44" s="301" t="s">
        <v>333</v>
      </c>
      <c r="D44" s="302"/>
      <c r="E44" s="303"/>
      <c r="F44" s="304">
        <f>'SSAA - 2016 '!E56</f>
        <v>336</v>
      </c>
      <c r="G44" s="311"/>
      <c r="H44" s="312"/>
      <c r="I44" s="312"/>
      <c r="J44" s="313"/>
      <c r="K44" s="293"/>
      <c r="L44" s="298"/>
    </row>
    <row r="45" spans="1:12" ht="15" customHeight="1" x14ac:dyDescent="0.2">
      <c r="A45" s="299" t="str">
        <f>'SSAA - 2016 '!A57</f>
        <v>03.01.12</v>
      </c>
      <c r="B45" s="300" t="str">
        <f>'SSAA - 2016 '!C57</f>
        <v>LUVA SIMPLES  F.G CL10 Ø1.1/2"</v>
      </c>
      <c r="C45" s="301" t="s">
        <v>334</v>
      </c>
      <c r="D45" s="302"/>
      <c r="E45" s="303"/>
      <c r="F45" s="304">
        <f>'SSAA - 2016 '!E57</f>
        <v>17</v>
      </c>
      <c r="G45" s="311"/>
      <c r="H45" s="312"/>
      <c r="I45" s="312"/>
      <c r="J45" s="313"/>
      <c r="K45" s="293"/>
      <c r="L45" s="298"/>
    </row>
    <row r="46" spans="1:12" ht="15" customHeight="1" x14ac:dyDescent="0.2">
      <c r="A46" s="299" t="str">
        <f>'SSAA - 2016 '!A58</f>
        <v>03.01.13</v>
      </c>
      <c r="B46" s="300" t="str">
        <f>'SSAA - 2016 '!C58</f>
        <v xml:space="preserve">BARRILETE PARA POCO PROFUNDO DIAM 50MM (1.1/2))                                                                                                                                                                        </v>
      </c>
      <c r="C46" s="301" t="s">
        <v>317</v>
      </c>
      <c r="D46" s="302"/>
      <c r="E46" s="303"/>
      <c r="F46" s="304">
        <f>'SSAA - 2016 '!E58</f>
        <v>1</v>
      </c>
      <c r="G46" s="311"/>
      <c r="H46" s="312"/>
      <c r="I46" s="312"/>
      <c r="J46" s="313"/>
      <c r="K46" s="293"/>
      <c r="L46" s="298"/>
    </row>
    <row r="47" spans="1:12" ht="40.5" customHeight="1" x14ac:dyDescent="0.2">
      <c r="A47" s="299" t="str">
        <f>'SSAA - 2016 '!A59</f>
        <v>03.01.14</v>
      </c>
      <c r="B47" s="300" t="str">
        <f>'SSAA - 2016 '!C59</f>
        <v>CONJUNTO MOTOBOMBA SUBMERSO DE EIXO VERTICAL, COM MOTOR ELÉTRICO BIFÁSICO DE 220 V, 60 HZ, POTÊNCIA DE 1,00 A 3,00 C.V, CONF. ESPECIFIÇÃO.</v>
      </c>
      <c r="C47" s="301" t="s">
        <v>317</v>
      </c>
      <c r="D47" s="302"/>
      <c r="E47" s="303"/>
      <c r="F47" s="304">
        <f>'SSAA - 2016 '!E59</f>
        <v>1</v>
      </c>
      <c r="G47" s="311"/>
      <c r="H47" s="312"/>
      <c r="I47" s="312"/>
      <c r="J47" s="313"/>
      <c r="K47" s="293"/>
      <c r="L47" s="298"/>
    </row>
    <row r="48" spans="1:12" ht="51.75" customHeight="1" thickBot="1" x14ac:dyDescent="0.25">
      <c r="A48" s="299" t="str">
        <f>'SSAA - 2016 '!A60</f>
        <v>03.01.15</v>
      </c>
      <c r="B48" s="300" t="str">
        <f>'SSAA - 2016 '!C60</f>
        <v>FORNECIMENTO E INSTALAÇÃO DO QUADRO DE COMANDO E PROTEÇÃO DE MOTORES BIFÁSICOS  DE 220V, 60HZ, POTÊNCIA DE 1,00 A 3,00 C.V., CONF. ESPECIFICAÇÃO</v>
      </c>
      <c r="C48" s="301" t="s">
        <v>317</v>
      </c>
      <c r="D48" s="302"/>
      <c r="E48" s="303"/>
      <c r="F48" s="304">
        <f>'SSAA - 2016 '!E60</f>
        <v>1</v>
      </c>
      <c r="G48" s="311"/>
      <c r="H48" s="312"/>
      <c r="I48" s="312"/>
      <c r="J48" s="313"/>
      <c r="K48" s="293"/>
      <c r="L48" s="298"/>
    </row>
    <row r="49" spans="1:12" ht="14.25" thickTop="1" thickBot="1" x14ac:dyDescent="0.25">
      <c r="A49" s="295" t="str">
        <f>'SSAA - 2016 '!C62</f>
        <v>ADUTORA DE ÁGUA BRUTA</v>
      </c>
      <c r="B49" s="296"/>
      <c r="C49" s="296"/>
      <c r="D49" s="296"/>
      <c r="E49" s="296"/>
      <c r="F49" s="296"/>
      <c r="G49" s="296"/>
      <c r="H49" s="296"/>
      <c r="I49" s="296"/>
      <c r="J49" s="297"/>
      <c r="K49" s="293"/>
      <c r="L49" s="298"/>
    </row>
    <row r="50" spans="1:12" ht="13.5" thickTop="1" x14ac:dyDescent="0.2">
      <c r="A50" s="299" t="str">
        <f>'SSAA - 2016 '!A64</f>
        <v>04.01.01</v>
      </c>
      <c r="B50" s="300" t="str">
        <f>'SSAA - 2016 '!C64</f>
        <v xml:space="preserve">LOCACAO DE EIXO - AREA RURAL                                                                                                                                                                                                                    </v>
      </c>
      <c r="C50" s="301" t="s">
        <v>344</v>
      </c>
      <c r="D50" s="302"/>
      <c r="E50" s="303"/>
      <c r="F50" s="304">
        <f>'SSAA - 2016 '!E64</f>
        <v>0.245</v>
      </c>
      <c r="G50" s="311"/>
      <c r="H50" s="312"/>
      <c r="I50" s="312"/>
      <c r="J50" s="313"/>
      <c r="K50" s="293"/>
      <c r="L50" s="298"/>
    </row>
    <row r="51" spans="1:12" x14ac:dyDescent="0.2">
      <c r="A51" s="299" t="str">
        <f>'SSAA - 2016 '!A65</f>
        <v>04.01.02</v>
      </c>
      <c r="B51" s="300" t="str">
        <f>'SSAA - 2016 '!C65</f>
        <v xml:space="preserve">LIMPEZA TERRENO COM RASPAGEM MANUAL                                                                                                                                                                                                             </v>
      </c>
      <c r="C51" s="301" t="s">
        <v>345</v>
      </c>
      <c r="D51" s="302"/>
      <c r="E51" s="303"/>
      <c r="F51" s="304">
        <f>'SSAA - 2016 '!E65</f>
        <v>55</v>
      </c>
      <c r="G51" s="311"/>
      <c r="H51" s="312"/>
      <c r="I51" s="312"/>
      <c r="J51" s="313"/>
      <c r="K51" s="293"/>
      <c r="L51" s="298"/>
    </row>
    <row r="52" spans="1:12" ht="60" x14ac:dyDescent="0.2">
      <c r="A52" s="299" t="str">
        <f>'SSAA - 2016 '!A66</f>
        <v>04.01.03</v>
      </c>
      <c r="B52" s="300" t="str">
        <f>'SSAA - 2016 '!C66</f>
        <v>DEMOLIÇÃO MECANIZADA DE REVESTIMENTO ASFÁLTICO, COM EQUIPAMENTO PNEUMÁTICO, INCLUSIVE AFASTAMENTO E EMPILHAMENTO, EXCLUSIVE TRANSPORTE E RETIRADA DO MATERIAL DEMOLIDO</v>
      </c>
      <c r="C52" s="301" t="s">
        <v>346</v>
      </c>
      <c r="D52" s="302"/>
      <c r="E52" s="303"/>
      <c r="F52" s="304">
        <f>'SSAA - 2016 '!E66</f>
        <v>55.5</v>
      </c>
      <c r="G52" s="311"/>
      <c r="H52" s="312"/>
      <c r="I52" s="312"/>
      <c r="J52" s="313"/>
      <c r="K52" s="293"/>
      <c r="L52" s="298"/>
    </row>
    <row r="53" spans="1:12" ht="27" customHeight="1" x14ac:dyDescent="0.2">
      <c r="A53" s="299" t="str">
        <f>'SSAA - 2016 '!A67</f>
        <v>04.01.04</v>
      </c>
      <c r="B53" s="300" t="str">
        <f>'SSAA - 2016 '!C67</f>
        <v xml:space="preserve">ESCAVACAO MANUAL DE VALAS (SOLO SECO), PROFUNDIDADE ATE 1.50 M                                                                                                                                                                                  </v>
      </c>
      <c r="C53" s="301" t="s">
        <v>347</v>
      </c>
      <c r="D53" s="302"/>
      <c r="E53" s="303"/>
      <c r="F53" s="304">
        <f>'SSAA - 2016 '!E67</f>
        <v>44.1</v>
      </c>
      <c r="G53" s="311"/>
      <c r="H53" s="312"/>
      <c r="I53" s="312"/>
      <c r="J53" s="313"/>
      <c r="K53" s="293"/>
      <c r="L53" s="298"/>
    </row>
    <row r="54" spans="1:12" ht="24.75" customHeight="1" x14ac:dyDescent="0.2">
      <c r="A54" s="299" t="str">
        <f>'SSAA - 2016 '!A68</f>
        <v>04.01.05</v>
      </c>
      <c r="B54" s="300" t="str">
        <f>'SSAA - 2016 '!C68</f>
        <v>REGULARIZACAO E COMPACTACAO MANUAL DE FUNDO DE VALA</v>
      </c>
      <c r="C54" s="301" t="s">
        <v>348</v>
      </c>
      <c r="D54" s="302"/>
      <c r="E54" s="303"/>
      <c r="F54" s="304">
        <f>'SSAA - 2016 '!E68</f>
        <v>73.5</v>
      </c>
      <c r="G54" s="311"/>
      <c r="H54" s="312"/>
      <c r="I54" s="312"/>
      <c r="J54" s="313"/>
      <c r="K54" s="293"/>
      <c r="L54" s="298"/>
    </row>
    <row r="55" spans="1:12" ht="27" customHeight="1" x14ac:dyDescent="0.2">
      <c r="A55" s="299" t="str">
        <f>'SSAA - 2016 '!A69</f>
        <v>04.01.06</v>
      </c>
      <c r="B55" s="300" t="str">
        <f>'SSAA - 2016 '!C69</f>
        <v xml:space="preserve">ATERRO DE VALAS E CAVAS DE FUNDACAO, C/ AVALIACAO VISUAL DA COMPACTACAO                                                                                                                                                                         </v>
      </c>
      <c r="C55" s="301" t="str">
        <f>C53</f>
        <v>245x0,3x0,6 = 44,10 m3</v>
      </c>
      <c r="D55" s="302"/>
      <c r="E55" s="303"/>
      <c r="F55" s="304">
        <f>'SSAA - 2016 '!E69</f>
        <v>44.1</v>
      </c>
      <c r="G55" s="311"/>
      <c r="H55" s="312"/>
      <c r="I55" s="312"/>
      <c r="J55" s="313"/>
      <c r="K55" s="293"/>
      <c r="L55" s="298"/>
    </row>
    <row r="56" spans="1:12" ht="24" x14ac:dyDescent="0.2">
      <c r="A56" s="299" t="str">
        <f>'SSAA - 2016 '!A70</f>
        <v>04.01.07</v>
      </c>
      <c r="B56" s="300" t="str">
        <f>'SSAA - 2016 '!C70</f>
        <v xml:space="preserve">ASSENTAMENTO DE TUBOS E CONEXOES PVC JS DN 40 DE 50 MM                                                                                                                                                                                          </v>
      </c>
      <c r="C56" s="301" t="s">
        <v>349</v>
      </c>
      <c r="D56" s="302"/>
      <c r="E56" s="303"/>
      <c r="F56" s="304">
        <f>'SSAA - 2016 '!E70</f>
        <v>245</v>
      </c>
      <c r="G56" s="311"/>
      <c r="H56" s="312"/>
      <c r="I56" s="312"/>
      <c r="J56" s="313"/>
      <c r="K56" s="293"/>
      <c r="L56" s="298"/>
    </row>
    <row r="57" spans="1:12" ht="63.75" customHeight="1" x14ac:dyDescent="0.2">
      <c r="A57" s="299" t="str">
        <f>'SSAA - 2016 '!A71</f>
        <v>04.01.08</v>
      </c>
      <c r="B57" s="300" t="str">
        <f>'SSAA - 2016 '!C71</f>
        <v>TUBO PVC PB JS CL15 DN40MM</v>
      </c>
      <c r="C57" s="301" t="str">
        <f>C56</f>
        <v>245 m</v>
      </c>
      <c r="D57" s="302"/>
      <c r="E57" s="303"/>
      <c r="F57" s="304">
        <f>'SSAA - 2016 '!E71</f>
        <v>245</v>
      </c>
      <c r="G57" s="311"/>
      <c r="H57" s="312"/>
      <c r="I57" s="312"/>
      <c r="J57" s="313"/>
      <c r="K57" s="293"/>
      <c r="L57" s="298"/>
    </row>
    <row r="58" spans="1:12" ht="63.75" customHeight="1" thickBot="1" x14ac:dyDescent="0.25">
      <c r="A58" s="299" t="str">
        <f>'SSAA - 2016 '!A72</f>
        <v>04.01.09</v>
      </c>
      <c r="B58" s="300" t="str">
        <f>'SSAA - 2016 '!C72</f>
        <v>FORNECIMENTO E ASSENTAMENTO DE CABOS DE COBRE BIPOLAR 2,50MM², PROTEÇÃO 1000V, LANÇADOS SEM ELETRODUTOS, JUNTO AAB PARA AUTOMATIZAÇÃO ATRAVÉS DE BOIAS DE NÍVEL INSTALADAS NO RESERVATÓRIO, CONFORME ESPECIFICAÇÃO.</v>
      </c>
      <c r="C58" s="301" t="s">
        <v>350</v>
      </c>
      <c r="D58" s="302"/>
      <c r="E58" s="303"/>
      <c r="F58" s="304">
        <f>'SSAA - 2016 '!E72</f>
        <v>735</v>
      </c>
      <c r="G58" s="311"/>
      <c r="H58" s="312"/>
      <c r="I58" s="312"/>
      <c r="J58" s="313"/>
      <c r="K58" s="293"/>
      <c r="L58" s="298"/>
    </row>
    <row r="59" spans="1:12" ht="14.25" thickTop="1" thickBot="1" x14ac:dyDescent="0.25">
      <c r="A59" s="295" t="str">
        <f>'SSAA - 2016 '!C74</f>
        <v>ESTAÇÃO DE TRATAMENTO DE ÁGUA</v>
      </c>
      <c r="B59" s="296"/>
      <c r="C59" s="296"/>
      <c r="D59" s="296"/>
      <c r="E59" s="296"/>
      <c r="F59" s="296"/>
      <c r="G59" s="296"/>
      <c r="H59" s="296"/>
      <c r="I59" s="296"/>
      <c r="J59" s="297"/>
      <c r="K59" s="293"/>
      <c r="L59" s="298"/>
    </row>
    <row r="60" spans="1:12" ht="53.25" customHeight="1" thickTop="1" thickBot="1" x14ac:dyDescent="0.25">
      <c r="A60" s="299" t="str">
        <f>'SSAA - 2016 '!A76</f>
        <v>05.01.01</v>
      </c>
      <c r="B60" s="300" t="str">
        <f>[1]planilha!C75</f>
        <v>FORNECIMENTO E MONTAGEM DE CLORADOR DE PASTILHAS, TIPO KIT CLOR OU SIMILAR, INCLUSIVE TEST CLORD. E 3KG (300 UNIDADES) DE PASTILHAS DE CLORO.</v>
      </c>
      <c r="C60" s="301" t="s">
        <v>317</v>
      </c>
      <c r="D60" s="302"/>
      <c r="E60" s="303"/>
      <c r="F60" s="304">
        <v>1</v>
      </c>
      <c r="G60" s="311"/>
      <c r="H60" s="312"/>
      <c r="I60" s="312"/>
      <c r="J60" s="313"/>
      <c r="K60" s="293"/>
      <c r="L60" s="298"/>
    </row>
    <row r="61" spans="1:12" ht="14.25" thickTop="1" thickBot="1" x14ac:dyDescent="0.25">
      <c r="A61" s="295" t="str">
        <f>'SSAA - 2016 '!C78</f>
        <v>URBANIZAÇÃO DE ÁREAS, ATÉ 25M²</v>
      </c>
      <c r="B61" s="296"/>
      <c r="C61" s="296"/>
      <c r="D61" s="296"/>
      <c r="E61" s="296"/>
      <c r="F61" s="296"/>
      <c r="G61" s="296"/>
      <c r="H61" s="296"/>
      <c r="I61" s="296"/>
      <c r="J61" s="297"/>
      <c r="K61" s="293"/>
      <c r="L61" s="298"/>
    </row>
    <row r="62" spans="1:12" ht="24.75" thickTop="1" x14ac:dyDescent="0.2">
      <c r="A62" s="299" t="str">
        <f>'SSAA - 2016 '!A80</f>
        <v>06.01.01</v>
      </c>
      <c r="B62" s="300" t="str">
        <f>'SSAA - 2016 '!C80</f>
        <v xml:space="preserve">CERCA ARAME FARPADO COM MOUROES DE CONCRETO CONFORME PADRAO COPASA P.126                                                                                                                                                                        </v>
      </c>
      <c r="C62" s="301" t="s">
        <v>335</v>
      </c>
      <c r="D62" s="302"/>
      <c r="E62" s="303"/>
      <c r="F62" s="304">
        <f>'SSAA - 2016 '!E80</f>
        <v>19</v>
      </c>
      <c r="G62" s="311"/>
      <c r="H62" s="312"/>
      <c r="I62" s="312"/>
      <c r="J62" s="313"/>
      <c r="K62" s="293"/>
      <c r="L62" s="298"/>
    </row>
    <row r="63" spans="1:12" ht="24.75" customHeight="1" x14ac:dyDescent="0.2">
      <c r="A63" s="299" t="str">
        <f>'SSAA - 2016 '!A81</f>
        <v>06.01.02</v>
      </c>
      <c r="B63" s="300" t="str">
        <f>'SSAA - 2016 '!C81</f>
        <v xml:space="preserve">PORTAO PARA PEDESTRES CONFORME PADRAO COPASA P.013                                                                                                                                                                                              </v>
      </c>
      <c r="C63" s="301" t="s">
        <v>317</v>
      </c>
      <c r="D63" s="302"/>
      <c r="E63" s="303"/>
      <c r="F63" s="304">
        <f>'SSAA - 2016 '!E81</f>
        <v>1</v>
      </c>
      <c r="G63" s="311"/>
      <c r="H63" s="312"/>
      <c r="I63" s="312"/>
      <c r="J63" s="313"/>
      <c r="K63" s="293"/>
      <c r="L63" s="298"/>
    </row>
    <row r="64" spans="1:12" ht="48" x14ac:dyDescent="0.2">
      <c r="A64" s="299" t="str">
        <f>'SSAA - 2016 '!A82</f>
        <v>06.01.03</v>
      </c>
      <c r="B64" s="300" t="str">
        <f>'SSAA - 2016 '!C82</f>
        <v>Concreto magro confeccionado em betoneira e lançamento manual - areia e brita comerciais (Execução, incluindo fornecimento, carga e transporte de todos os materiais)</v>
      </c>
      <c r="C64" s="301" t="s">
        <v>336</v>
      </c>
      <c r="D64" s="302"/>
      <c r="E64" s="303"/>
      <c r="F64" s="304">
        <f>'SSAA - 2016 '!E82</f>
        <v>1.5</v>
      </c>
      <c r="G64" s="311"/>
      <c r="H64" s="312"/>
      <c r="I64" s="312"/>
      <c r="J64" s="313"/>
      <c r="K64" s="293"/>
      <c r="L64" s="298"/>
    </row>
    <row r="65" spans="1:12" ht="15.75" customHeight="1" x14ac:dyDescent="0.2">
      <c r="A65" s="299" t="str">
        <f>'SSAA - 2016 '!A83</f>
        <v>06.01.04</v>
      </c>
      <c r="B65" s="300" t="str">
        <f>'SSAA - 2016 '!C83</f>
        <v xml:space="preserve">FORMA PLANA EM TABUA DE PINHO, P/ FUNDACOES                                                                                                                                                                                                     </v>
      </c>
      <c r="C65" s="301" t="s">
        <v>337</v>
      </c>
      <c r="D65" s="302"/>
      <c r="E65" s="303"/>
      <c r="F65" s="304">
        <f>'SSAA - 2016 '!E83</f>
        <v>2</v>
      </c>
      <c r="G65" s="311"/>
      <c r="H65" s="312"/>
      <c r="I65" s="312"/>
      <c r="J65" s="313"/>
      <c r="K65" s="293"/>
      <c r="L65" s="298"/>
    </row>
    <row r="66" spans="1:12" ht="27.75" customHeight="1" thickBot="1" x14ac:dyDescent="0.25">
      <c r="A66" s="299" t="str">
        <f>'SSAA - 2016 '!A84</f>
        <v>06.01.05</v>
      </c>
      <c r="B66" s="300" t="str">
        <f>'SSAA - 2016 '!C84</f>
        <v xml:space="preserve">DESFORMA DE ESTRUTURAS, ALTURA OU QUALQUER PROFUNDIDADE                                                                                                                                                                                       </v>
      </c>
      <c r="C66" s="301" t="s">
        <v>337</v>
      </c>
      <c r="D66" s="302"/>
      <c r="E66" s="303"/>
      <c r="F66" s="304">
        <f>'SSAA - 2016 '!E84</f>
        <v>2</v>
      </c>
      <c r="G66" s="311"/>
      <c r="H66" s="312"/>
      <c r="I66" s="312"/>
      <c r="J66" s="313"/>
      <c r="K66" s="293"/>
      <c r="L66" s="298"/>
    </row>
    <row r="67" spans="1:12" ht="27.75" customHeight="1" thickTop="1" thickBot="1" x14ac:dyDescent="0.25">
      <c r="A67" s="295" t="str">
        <f>'SSAA - 2016 '!C86</f>
        <v>RESERVATÓRIO</v>
      </c>
      <c r="B67" s="296"/>
      <c r="C67" s="296"/>
      <c r="D67" s="296"/>
      <c r="E67" s="296"/>
      <c r="F67" s="296"/>
      <c r="G67" s="296"/>
      <c r="H67" s="296"/>
      <c r="I67" s="296"/>
      <c r="J67" s="297"/>
      <c r="K67" s="293"/>
      <c r="L67" s="298"/>
    </row>
    <row r="68" spans="1:12" ht="25.5" customHeight="1" thickTop="1" thickBot="1" x14ac:dyDescent="0.25">
      <c r="A68" s="299" t="str">
        <f>'SSAA - 2016 '!A88</f>
        <v>07.01.01</v>
      </c>
      <c r="B68" s="300" t="str">
        <f>'SSAA - 2016 '!C88</f>
        <v>CAIXA D'AGUA FIBRA DE VIDRO PARA 10000 LITROS, COM TAMPA</v>
      </c>
      <c r="C68" s="301" t="s">
        <v>351</v>
      </c>
      <c r="D68" s="302"/>
      <c r="E68" s="303"/>
      <c r="F68" s="304">
        <f>'SSAA - 2016 '!E88</f>
        <v>1</v>
      </c>
      <c r="G68" s="311"/>
      <c r="H68" s="312"/>
      <c r="I68" s="312"/>
      <c r="J68" s="313"/>
      <c r="K68" s="293"/>
      <c r="L68" s="298"/>
    </row>
    <row r="69" spans="1:12" ht="21" customHeight="1" thickTop="1" thickBot="1" x14ac:dyDescent="0.25">
      <c r="A69" s="295" t="str">
        <f>'SSAA - 2016 '!C90</f>
        <v>BARRILETE RESERVATORIO  FG 1.1/2"</v>
      </c>
      <c r="B69" s="296"/>
      <c r="C69" s="296"/>
      <c r="D69" s="296"/>
      <c r="E69" s="296"/>
      <c r="F69" s="296"/>
      <c r="G69" s="296"/>
      <c r="H69" s="296"/>
      <c r="I69" s="296"/>
      <c r="J69" s="297"/>
      <c r="K69" s="293"/>
      <c r="L69" s="298"/>
    </row>
    <row r="70" spans="1:12" ht="24.75" thickTop="1" x14ac:dyDescent="0.2">
      <c r="A70" s="299" t="str">
        <f>'SSAA - 2016 '!A92</f>
        <v>08.01.01</v>
      </c>
      <c r="B70" s="300" t="str">
        <f>'SSAA - 2016 '!C92</f>
        <v xml:space="preserve">MONTAGEM E ASSENTAMENTO DE TUBO DE FERRO GALVANIZADO, COM LUVA, DIAMETRO = 1 1/2"                                                                                                                                                               </v>
      </c>
      <c r="C70" s="301" t="s">
        <v>338</v>
      </c>
      <c r="D70" s="302"/>
      <c r="E70" s="303"/>
      <c r="F70" s="304">
        <f>'SSAA - 2016 '!E92</f>
        <v>12</v>
      </c>
      <c r="G70" s="311"/>
      <c r="H70" s="312"/>
      <c r="I70" s="312"/>
      <c r="J70" s="313"/>
      <c r="K70" s="293"/>
      <c r="L70" s="298"/>
    </row>
    <row r="71" spans="1:12" ht="24.75" customHeight="1" x14ac:dyDescent="0.2">
      <c r="A71" s="299" t="str">
        <f>'SSAA - 2016 '!A93</f>
        <v>08.01.02</v>
      </c>
      <c r="B71" s="300" t="str">
        <f>'SSAA - 2016 '!C93</f>
        <v xml:space="preserve">MONTAGEM DE CONEXOES DE FERRO GALVANIZADO, DIAMETRO = 1 1/2"                                                                                                                                                                                    </v>
      </c>
      <c r="C71" s="301" t="s">
        <v>339</v>
      </c>
      <c r="D71" s="302"/>
      <c r="E71" s="303"/>
      <c r="F71" s="304">
        <f>'SSAA - 2016 '!E93</f>
        <v>19</v>
      </c>
      <c r="G71" s="311"/>
      <c r="H71" s="312"/>
      <c r="I71" s="312"/>
      <c r="J71" s="313"/>
      <c r="K71" s="293"/>
      <c r="L71" s="298"/>
    </row>
    <row r="72" spans="1:12" ht="20.25" customHeight="1" x14ac:dyDescent="0.2">
      <c r="A72" s="299" t="str">
        <f>'SSAA - 2016 '!A94</f>
        <v>08.01.03</v>
      </c>
      <c r="B72" s="300" t="str">
        <f>'SSAA - 2016 '!C94</f>
        <v xml:space="preserve">PINTURA DE TUBULACOES DE FERRO FUNDIDO                                                                                                                                                                                                          </v>
      </c>
      <c r="C72" s="301" t="s">
        <v>352</v>
      </c>
      <c r="D72" s="302"/>
      <c r="E72" s="303"/>
      <c r="F72" s="304">
        <f>'SSAA - 2016 '!E94</f>
        <v>1.92</v>
      </c>
      <c r="G72" s="311"/>
      <c r="H72" s="312"/>
      <c r="I72" s="312"/>
      <c r="J72" s="313"/>
      <c r="K72" s="293"/>
      <c r="L72" s="298"/>
    </row>
    <row r="73" spans="1:12" ht="31.5" customHeight="1" x14ac:dyDescent="0.2">
      <c r="A73" s="299" t="str">
        <f>'SSAA - 2016 '!A95</f>
        <v>08.01.04</v>
      </c>
      <c r="B73" s="300" t="str">
        <f>'SSAA - 2016 '!C95</f>
        <v xml:space="preserve">CORTE E ABERTURA DE ROSCAS EM TUBOS, FERRO GALVANIZADO, DIAMETRO = 1 1/2"                                                                                                                                                                       </v>
      </c>
      <c r="C73" s="301" t="s">
        <v>353</v>
      </c>
      <c r="D73" s="302"/>
      <c r="E73" s="303"/>
      <c r="F73" s="304">
        <f>'SSAA - 2016 '!E95</f>
        <v>9</v>
      </c>
      <c r="G73" s="311"/>
      <c r="H73" s="312"/>
      <c r="I73" s="312"/>
      <c r="J73" s="313"/>
      <c r="K73" s="293"/>
      <c r="L73" s="298"/>
    </row>
    <row r="74" spans="1:12" ht="22.5" customHeight="1" x14ac:dyDescent="0.2">
      <c r="A74" s="299" t="str">
        <f>'SSAA - 2016 '!A96</f>
        <v>08.01.05</v>
      </c>
      <c r="B74" s="300" t="str">
        <f>'SSAA - 2016 '!C96</f>
        <v>COTOVELO 90 GR F.G CL10 Ø1.1/2"</v>
      </c>
      <c r="C74" s="301" t="s">
        <v>354</v>
      </c>
      <c r="D74" s="302"/>
      <c r="E74" s="303"/>
      <c r="F74" s="304">
        <f>'SSAA - 2016 '!E96</f>
        <v>7</v>
      </c>
      <c r="G74" s="311"/>
      <c r="H74" s="312"/>
      <c r="I74" s="312"/>
      <c r="J74" s="313"/>
      <c r="K74" s="293"/>
      <c r="L74" s="298"/>
    </row>
    <row r="75" spans="1:12" ht="23.25" customHeight="1" x14ac:dyDescent="0.2">
      <c r="A75" s="299" t="str">
        <f>'SSAA - 2016 '!A97</f>
        <v>08.01.06</v>
      </c>
      <c r="B75" s="300" t="str">
        <f>'SSAA - 2016 '!C97</f>
        <v>NIPLE DUPLO F.G. CL10 Ø1.1/2"</v>
      </c>
      <c r="C75" s="301" t="s">
        <v>355</v>
      </c>
      <c r="D75" s="302"/>
      <c r="E75" s="303"/>
      <c r="F75" s="304">
        <f>'SSAA - 2016 '!E97</f>
        <v>6</v>
      </c>
      <c r="G75" s="311"/>
      <c r="H75" s="312"/>
      <c r="I75" s="312"/>
      <c r="J75" s="313"/>
      <c r="K75" s="293"/>
      <c r="L75" s="298"/>
    </row>
    <row r="76" spans="1:12" ht="22.5" customHeight="1" x14ac:dyDescent="0.2">
      <c r="A76" s="299" t="str">
        <f>'SSAA - 2016 '!A98</f>
        <v>08.01.07</v>
      </c>
      <c r="B76" s="300" t="str">
        <f>'SSAA - 2016 '!C98</f>
        <v>TUBO ACO CARBONO GALVANIZADO Ø1.1/2"</v>
      </c>
      <c r="C76" s="301" t="s">
        <v>338</v>
      </c>
      <c r="D76" s="302"/>
      <c r="E76" s="303"/>
      <c r="F76" s="304">
        <f>'SSAA - 2016 '!E98</f>
        <v>12</v>
      </c>
      <c r="G76" s="311"/>
      <c r="H76" s="312"/>
      <c r="I76" s="312"/>
      <c r="J76" s="313"/>
      <c r="K76" s="293"/>
      <c r="L76" s="298"/>
    </row>
    <row r="77" spans="1:12" ht="20.25" customHeight="1" x14ac:dyDescent="0.2">
      <c r="A77" s="299" t="str">
        <f>'SSAA - 2016 '!A99</f>
        <v>08.01.08</v>
      </c>
      <c r="B77" s="300" t="str">
        <f>'SSAA - 2016 '!C99</f>
        <v>UNIAO C/ASSENTO  F.G. CL10 Ø1.1/2"</v>
      </c>
      <c r="C77" s="301" t="s">
        <v>356</v>
      </c>
      <c r="D77" s="302"/>
      <c r="E77" s="303"/>
      <c r="F77" s="304">
        <f>'SSAA - 2016 '!E99</f>
        <v>3</v>
      </c>
      <c r="G77" s="311"/>
      <c r="H77" s="312"/>
      <c r="I77" s="312"/>
      <c r="J77" s="313"/>
      <c r="K77" s="293"/>
      <c r="L77" s="298"/>
    </row>
    <row r="78" spans="1:12" ht="22.5" customHeight="1" x14ac:dyDescent="0.2">
      <c r="A78" s="299" t="str">
        <f>'SSAA - 2016 '!A100</f>
        <v>08.01.09</v>
      </c>
      <c r="B78" s="300" t="str">
        <f>'SSAA - 2016 '!C100</f>
        <v>ADAPTAD PVC CBR DN40 DE50MMx1.1/2" JS-PR</v>
      </c>
      <c r="C78" s="301" t="s">
        <v>357</v>
      </c>
      <c r="D78" s="302"/>
      <c r="E78" s="303"/>
      <c r="F78" s="304">
        <f>'SSAA - 2016 '!E100</f>
        <v>2</v>
      </c>
      <c r="G78" s="311"/>
      <c r="H78" s="312"/>
      <c r="I78" s="312"/>
      <c r="J78" s="313"/>
      <c r="K78" s="293"/>
      <c r="L78" s="298"/>
    </row>
    <row r="79" spans="1:12" ht="21" customHeight="1" thickBot="1" x14ac:dyDescent="0.25">
      <c r="A79" s="299" t="str">
        <f>'SSAA - 2016 '!A101</f>
        <v>08.01.10</v>
      </c>
      <c r="B79" s="300" t="str">
        <f>'SSAA - 2016 '!C101</f>
        <v>REGISTRO GAVETA BRONZE S/CANOP D=1.1/2"</v>
      </c>
      <c r="C79" s="301" t="s">
        <v>357</v>
      </c>
      <c r="D79" s="302"/>
      <c r="E79" s="303"/>
      <c r="F79" s="304">
        <f>'SSAA - 2016 '!E101</f>
        <v>2</v>
      </c>
      <c r="G79" s="311"/>
      <c r="H79" s="312"/>
      <c r="I79" s="312"/>
      <c r="J79" s="313"/>
      <c r="K79" s="293"/>
      <c r="L79" s="298"/>
    </row>
    <row r="80" spans="1:12" ht="21" customHeight="1" thickTop="1" thickBot="1" x14ac:dyDescent="0.25">
      <c r="A80" s="295" t="str">
        <f>'SSAA - 2016 '!C103</f>
        <v>REDE DISTRIBUIÇÃO DE ÁGUA</v>
      </c>
      <c r="B80" s="296"/>
      <c r="C80" s="296"/>
      <c r="D80" s="296"/>
      <c r="E80" s="296"/>
      <c r="F80" s="296"/>
      <c r="G80" s="296"/>
      <c r="H80" s="296"/>
      <c r="I80" s="296"/>
      <c r="J80" s="297"/>
      <c r="K80" s="293"/>
      <c r="L80" s="298"/>
    </row>
    <row r="81" spans="1:12" ht="28.5" customHeight="1" thickTop="1" x14ac:dyDescent="0.2">
      <c r="A81" s="299" t="str">
        <f>'SSAA - 2016 '!A105</f>
        <v>09.01.01</v>
      </c>
      <c r="B81" s="300" t="str">
        <f>'SSAA - 2016 '!C105</f>
        <v xml:space="preserve">LOCACAO DE EIXO - AREA RURAL                                                                                                                                                                                                                    </v>
      </c>
      <c r="C81" s="301" t="s">
        <v>358</v>
      </c>
      <c r="D81" s="302"/>
      <c r="E81" s="303"/>
      <c r="F81" s="304">
        <f>'SSAA - 2016 '!E105</f>
        <v>0.378</v>
      </c>
      <c r="G81" s="311"/>
      <c r="H81" s="312"/>
      <c r="I81" s="312"/>
      <c r="J81" s="313"/>
      <c r="K81" s="293"/>
      <c r="L81" s="298"/>
    </row>
    <row r="82" spans="1:12" ht="28.5" customHeight="1" x14ac:dyDescent="0.2">
      <c r="A82" s="299" t="str">
        <f>'SSAA - 2016 '!A106</f>
        <v>09.01.02</v>
      </c>
      <c r="B82" s="300" t="str">
        <f>'SSAA - 2016 '!C106</f>
        <v xml:space="preserve">LIMPEZA TERRENO COM RASPAGEM MANUAL                                                                                                                                                                                                             </v>
      </c>
      <c r="C82" s="301" t="s">
        <v>359</v>
      </c>
      <c r="D82" s="302"/>
      <c r="E82" s="303"/>
      <c r="F82" s="304">
        <f>'SSAA - 2016 '!E106</f>
        <v>60</v>
      </c>
      <c r="G82" s="311"/>
      <c r="H82" s="312"/>
      <c r="I82" s="312"/>
      <c r="J82" s="313"/>
      <c r="K82" s="293"/>
      <c r="L82" s="298"/>
    </row>
    <row r="83" spans="1:12" ht="60" x14ac:dyDescent="0.2">
      <c r="A83" s="299" t="str">
        <f>'SSAA - 2016 '!A107</f>
        <v>09.01.03</v>
      </c>
      <c r="B83" s="300" t="str">
        <f>'SSAA - 2016 '!C107</f>
        <v>DEMOLIÇÃO MECANIZADA DE REVESTIMENTO ASFÁLTICO, COM EQUIPAMENTO PNEUMÁTICO, INCLUSIVE AFASTAMENTO E EMPILHAMENTO, EXCLUSIVE TRANSPORTE E RETIRADA DO MATERIAL DEMOLIDO</v>
      </c>
      <c r="C83" s="301" t="s">
        <v>360</v>
      </c>
      <c r="D83" s="302"/>
      <c r="E83" s="303"/>
      <c r="F83" s="304">
        <f>'SSAA - 2016 '!E107</f>
        <v>97.5</v>
      </c>
      <c r="G83" s="311"/>
      <c r="H83" s="312"/>
      <c r="I83" s="312"/>
      <c r="J83" s="313"/>
      <c r="K83" s="293"/>
      <c r="L83" s="298"/>
    </row>
    <row r="84" spans="1:12" ht="30" customHeight="1" x14ac:dyDescent="0.2">
      <c r="A84" s="299" t="str">
        <f>'SSAA - 2016 '!A108</f>
        <v>09.01.04</v>
      </c>
      <c r="B84" s="300" t="str">
        <f>'SSAA - 2016 '!C108</f>
        <v xml:space="preserve">ESCAVACAO MANUAL DE VALAS (SOLO SECO), PROFUNDIDADE ATE 1.50 M                                                                                                                                                                          </v>
      </c>
      <c r="C84" s="301" t="s">
        <v>361</v>
      </c>
      <c r="D84" s="302"/>
      <c r="E84" s="303"/>
      <c r="F84" s="304">
        <f>'SSAA - 2016 '!E108</f>
        <v>68.400000000000006</v>
      </c>
      <c r="G84" s="311"/>
      <c r="H84" s="312"/>
      <c r="I84" s="312"/>
      <c r="J84" s="313"/>
      <c r="K84" s="293"/>
      <c r="L84" s="298"/>
    </row>
    <row r="85" spans="1:12" ht="24" x14ac:dyDescent="0.2">
      <c r="A85" s="299" t="str">
        <f>'SSAA - 2016 '!A109</f>
        <v>09.01.05</v>
      </c>
      <c r="B85" s="300" t="str">
        <f>'SSAA - 2016 '!C109</f>
        <v>R EGULARIZACAO E COMPACTACAO MANUAL DE FUNDO DE VALA</v>
      </c>
      <c r="C85" s="301" t="s">
        <v>362</v>
      </c>
      <c r="D85" s="302"/>
      <c r="E85" s="303"/>
      <c r="F85" s="304">
        <f>'SSAA - 2016 '!E109</f>
        <v>114</v>
      </c>
      <c r="G85" s="311"/>
      <c r="H85" s="312"/>
      <c r="I85" s="312"/>
      <c r="J85" s="313"/>
      <c r="K85" s="293"/>
      <c r="L85" s="298"/>
    </row>
    <row r="86" spans="1:12" ht="24" x14ac:dyDescent="0.2">
      <c r="A86" s="299" t="str">
        <f>'SSAA - 2016 '!A110</f>
        <v>09.01.06</v>
      </c>
      <c r="B86" s="300" t="str">
        <f>'SSAA - 2016 '!C110</f>
        <v xml:space="preserve">ATERRO DE VALAS E CAVAS DE FUNDACAO, C/ AVALIACAO VISUAL DA COMPACTACAO                                                                                                                                                                         </v>
      </c>
      <c r="C86" s="301" t="str">
        <f>C84</f>
        <v>380x0,3x0,6 = 68,40m3</v>
      </c>
      <c r="D86" s="302"/>
      <c r="E86" s="303"/>
      <c r="F86" s="304">
        <f>'SSAA - 2016 '!E110</f>
        <v>68.400000000000006</v>
      </c>
      <c r="G86" s="311"/>
      <c r="H86" s="312"/>
      <c r="I86" s="312"/>
      <c r="J86" s="313"/>
      <c r="K86" s="293"/>
      <c r="L86" s="298"/>
    </row>
    <row r="87" spans="1:12" ht="24" x14ac:dyDescent="0.2">
      <c r="A87" s="299" t="str">
        <f>'SSAA - 2016 '!A111</f>
        <v>09.01.07</v>
      </c>
      <c r="B87" s="300" t="str">
        <f>'SSAA - 2016 '!C111</f>
        <v xml:space="preserve">ASSENTAMENTO DE TUBOS E CONEXOES PVC JS DN 40 DE 50 MM                                                                                                                                                                                          </v>
      </c>
      <c r="C87" s="301" t="s">
        <v>363</v>
      </c>
      <c r="D87" s="302"/>
      <c r="E87" s="303"/>
      <c r="F87" s="304">
        <f>'SSAA - 2016 '!E111</f>
        <v>380</v>
      </c>
      <c r="G87" s="311"/>
      <c r="H87" s="312"/>
      <c r="I87" s="312"/>
      <c r="J87" s="313"/>
      <c r="K87" s="293"/>
      <c r="L87" s="298"/>
    </row>
    <row r="88" spans="1:12" ht="21" customHeight="1" thickBot="1" x14ac:dyDescent="0.25">
      <c r="A88" s="299" t="str">
        <f>'SSAA - 2016 '!A112</f>
        <v>09.01.08</v>
      </c>
      <c r="B88" s="300" t="str">
        <f>'SSAA - 2016 '!C112</f>
        <v>TUBO PVC PB JS CL15 DN40MM</v>
      </c>
      <c r="C88" s="301" t="s">
        <v>363</v>
      </c>
      <c r="D88" s="302"/>
      <c r="E88" s="303"/>
      <c r="F88" s="304">
        <f>'SSAA - 2016 '!E112</f>
        <v>380</v>
      </c>
      <c r="G88" s="311"/>
      <c r="H88" s="312"/>
      <c r="I88" s="312"/>
      <c r="J88" s="313"/>
      <c r="K88" s="293"/>
      <c r="L88" s="298"/>
    </row>
    <row r="89" spans="1:12" ht="21" customHeight="1" thickTop="1" thickBot="1" x14ac:dyDescent="0.25">
      <c r="A89" s="295" t="str">
        <f>'SSAA - 2016 '!C116</f>
        <v>MOBILIZAÇÃO E DESMOBILIZAÇÃO</v>
      </c>
      <c r="B89" s="296"/>
      <c r="C89" s="296"/>
      <c r="D89" s="296"/>
      <c r="E89" s="296"/>
      <c r="F89" s="296"/>
      <c r="G89" s="296"/>
      <c r="H89" s="296"/>
      <c r="I89" s="296"/>
      <c r="J89" s="297"/>
      <c r="K89" s="293"/>
      <c r="L89" s="298"/>
    </row>
    <row r="90" spans="1:12" ht="24.75" thickTop="1" x14ac:dyDescent="0.2">
      <c r="A90" s="299" t="str">
        <f>'SSAA - 2016 '!A117</f>
        <v>10.01</v>
      </c>
      <c r="B90" s="300" t="str">
        <f>'SSAA - 2016 '!C117</f>
        <v xml:space="preserve"> MOBILIZAÇÃO E DESMOBILIZAÇÃO PARA EXECUÇÃO DE OBRAS</v>
      </c>
      <c r="C90" s="301" t="s">
        <v>340</v>
      </c>
      <c r="D90" s="302"/>
      <c r="E90" s="303"/>
      <c r="F90" s="304">
        <f>'SSAA - 2016 '!E117</f>
        <v>0.5</v>
      </c>
      <c r="G90" s="311"/>
      <c r="H90" s="312"/>
      <c r="I90" s="312"/>
      <c r="J90" s="313"/>
      <c r="K90" s="293"/>
      <c r="L90" s="298"/>
    </row>
    <row r="91" spans="1:12" x14ac:dyDescent="0.2">
      <c r="A91" s="314"/>
      <c r="B91" s="315"/>
      <c r="C91" s="316"/>
      <c r="D91" s="316"/>
      <c r="E91" s="316"/>
      <c r="F91" s="317"/>
      <c r="G91" s="317"/>
      <c r="H91" s="317"/>
      <c r="I91" s="317"/>
      <c r="J91" s="318"/>
      <c r="K91" s="293"/>
      <c r="L91" s="298"/>
    </row>
    <row r="92" spans="1:12" x14ac:dyDescent="0.2">
      <c r="A92" s="314"/>
      <c r="B92" s="315"/>
      <c r="C92" s="316"/>
      <c r="D92" s="316"/>
      <c r="E92" s="316"/>
      <c r="F92" s="317"/>
      <c r="G92" s="317"/>
      <c r="H92" s="317"/>
      <c r="I92" s="317"/>
      <c r="J92" s="318"/>
      <c r="K92" s="293"/>
      <c r="L92" s="298"/>
    </row>
    <row r="93" spans="1:12" x14ac:dyDescent="0.2">
      <c r="A93" s="319"/>
      <c r="J93" s="320"/>
    </row>
    <row r="94" spans="1:12" x14ac:dyDescent="0.2">
      <c r="A94" s="319"/>
      <c r="B94" s="321" t="s">
        <v>341</v>
      </c>
      <c r="C94" s="275"/>
      <c r="D94" s="275"/>
      <c r="E94" s="275"/>
      <c r="F94" s="275"/>
      <c r="G94" s="275"/>
      <c r="H94" s="275"/>
      <c r="J94" s="320"/>
    </row>
    <row r="95" spans="1:12" ht="13.5" thickBot="1" x14ac:dyDescent="0.25">
      <c r="A95" s="322"/>
      <c r="B95" s="323"/>
      <c r="C95" s="323"/>
      <c r="D95" s="323"/>
      <c r="E95" s="323"/>
      <c r="F95" s="323"/>
      <c r="G95" s="323"/>
      <c r="H95" s="323"/>
      <c r="I95" s="324"/>
      <c r="J95" s="325"/>
    </row>
  </sheetData>
  <mergeCells count="166">
    <mergeCell ref="C58:E58"/>
    <mergeCell ref="G58:J58"/>
    <mergeCell ref="B94:H95"/>
    <mergeCell ref="A89:J89"/>
    <mergeCell ref="C90:E90"/>
    <mergeCell ref="G90:J90"/>
    <mergeCell ref="C88:E88"/>
    <mergeCell ref="G88:J88"/>
    <mergeCell ref="C85:E85"/>
    <mergeCell ref="G85:J85"/>
    <mergeCell ref="C86:E86"/>
    <mergeCell ref="G86:J86"/>
    <mergeCell ref="C87:E87"/>
    <mergeCell ref="G87:J87"/>
    <mergeCell ref="C82:E82"/>
    <mergeCell ref="G82:J82"/>
    <mergeCell ref="C83:E83"/>
    <mergeCell ref="G83:J83"/>
    <mergeCell ref="C84:E84"/>
    <mergeCell ref="G84:J84"/>
    <mergeCell ref="C71:E71"/>
    <mergeCell ref="G71:J71"/>
    <mergeCell ref="C72:E72"/>
    <mergeCell ref="G72:J72"/>
    <mergeCell ref="A80:J80"/>
    <mergeCell ref="C81:E81"/>
    <mergeCell ref="G81:J81"/>
    <mergeCell ref="A69:J69"/>
    <mergeCell ref="C70:E70"/>
    <mergeCell ref="G70:J70"/>
    <mergeCell ref="C78:E78"/>
    <mergeCell ref="G78:J78"/>
    <mergeCell ref="C79:E79"/>
    <mergeCell ref="G79:J79"/>
    <mergeCell ref="C75:E75"/>
    <mergeCell ref="G75:J75"/>
    <mergeCell ref="C76:E76"/>
    <mergeCell ref="G76:J76"/>
    <mergeCell ref="C77:E77"/>
    <mergeCell ref="G77:J77"/>
    <mergeCell ref="C73:E73"/>
    <mergeCell ref="G73:J73"/>
    <mergeCell ref="C74:E74"/>
    <mergeCell ref="G74:J74"/>
    <mergeCell ref="C65:E65"/>
    <mergeCell ref="G65:J65"/>
    <mergeCell ref="C66:E66"/>
    <mergeCell ref="G66:J66"/>
    <mergeCell ref="A67:J67"/>
    <mergeCell ref="C68:E68"/>
    <mergeCell ref="G68:J68"/>
    <mergeCell ref="C63:E63"/>
    <mergeCell ref="G63:J63"/>
    <mergeCell ref="C64:E64"/>
    <mergeCell ref="G64:J64"/>
    <mergeCell ref="A59:J59"/>
    <mergeCell ref="C60:E60"/>
    <mergeCell ref="G60:J60"/>
    <mergeCell ref="A61:J61"/>
    <mergeCell ref="C62:E62"/>
    <mergeCell ref="G62:J62"/>
    <mergeCell ref="C55:E55"/>
    <mergeCell ref="G55:J55"/>
    <mergeCell ref="C56:E56"/>
    <mergeCell ref="G56:J56"/>
    <mergeCell ref="C57:E57"/>
    <mergeCell ref="G57:J57"/>
    <mergeCell ref="C52:E52"/>
    <mergeCell ref="G52:J52"/>
    <mergeCell ref="C53:E53"/>
    <mergeCell ref="G53:J53"/>
    <mergeCell ref="C54:E54"/>
    <mergeCell ref="G54:J54"/>
    <mergeCell ref="C48:E48"/>
    <mergeCell ref="G48:J48"/>
    <mergeCell ref="A49:J49"/>
    <mergeCell ref="C50:E50"/>
    <mergeCell ref="G50:J50"/>
    <mergeCell ref="C51:E51"/>
    <mergeCell ref="G51:J51"/>
    <mergeCell ref="C45:E45"/>
    <mergeCell ref="G45:J45"/>
    <mergeCell ref="C46:E46"/>
    <mergeCell ref="G46:J46"/>
    <mergeCell ref="C47:E47"/>
    <mergeCell ref="G47:J47"/>
    <mergeCell ref="C42:E42"/>
    <mergeCell ref="G42:J42"/>
    <mergeCell ref="C43:E43"/>
    <mergeCell ref="G43:J43"/>
    <mergeCell ref="C44:E44"/>
    <mergeCell ref="G44:J44"/>
    <mergeCell ref="C39:E39"/>
    <mergeCell ref="G39:J39"/>
    <mergeCell ref="C40:E40"/>
    <mergeCell ref="G40:J40"/>
    <mergeCell ref="C41:E41"/>
    <mergeCell ref="G41:J41"/>
    <mergeCell ref="C36:E36"/>
    <mergeCell ref="G36:J36"/>
    <mergeCell ref="C37:E37"/>
    <mergeCell ref="G37:J37"/>
    <mergeCell ref="C38:E38"/>
    <mergeCell ref="G38:J38"/>
    <mergeCell ref="C32:E32"/>
    <mergeCell ref="G32:J32"/>
    <mergeCell ref="A33:J33"/>
    <mergeCell ref="C34:E34"/>
    <mergeCell ref="G34:J34"/>
    <mergeCell ref="C35:E35"/>
    <mergeCell ref="G35:J35"/>
    <mergeCell ref="C29:E29"/>
    <mergeCell ref="G29:J29"/>
    <mergeCell ref="C30:E30"/>
    <mergeCell ref="G30:J30"/>
    <mergeCell ref="C31:E31"/>
    <mergeCell ref="G31:J31"/>
    <mergeCell ref="C26:E26"/>
    <mergeCell ref="G26:J26"/>
    <mergeCell ref="C27:E27"/>
    <mergeCell ref="G27:J27"/>
    <mergeCell ref="C28:E28"/>
    <mergeCell ref="G28:J28"/>
    <mergeCell ref="C23:E23"/>
    <mergeCell ref="G23:J23"/>
    <mergeCell ref="C24:E24"/>
    <mergeCell ref="G24:J24"/>
    <mergeCell ref="C25:E25"/>
    <mergeCell ref="G25:J25"/>
    <mergeCell ref="C20:E20"/>
    <mergeCell ref="G20:J20"/>
    <mergeCell ref="C21:E21"/>
    <mergeCell ref="G21:J21"/>
    <mergeCell ref="C22:E22"/>
    <mergeCell ref="G22:J22"/>
    <mergeCell ref="C17:E17"/>
    <mergeCell ref="G17:J17"/>
    <mergeCell ref="C18:E18"/>
    <mergeCell ref="G18:J18"/>
    <mergeCell ref="C19:E19"/>
    <mergeCell ref="G19:J19"/>
    <mergeCell ref="C14:E14"/>
    <mergeCell ref="G14:J14"/>
    <mergeCell ref="C15:E15"/>
    <mergeCell ref="G15:J15"/>
    <mergeCell ref="C16:E16"/>
    <mergeCell ref="G16:J16"/>
    <mergeCell ref="C9:E9"/>
    <mergeCell ref="C10:E10"/>
    <mergeCell ref="C11:E11"/>
    <mergeCell ref="A12:J12"/>
    <mergeCell ref="C13:E13"/>
    <mergeCell ref="G13:J13"/>
    <mergeCell ref="A4:J4"/>
    <mergeCell ref="C5:E5"/>
    <mergeCell ref="G5:J5"/>
    <mergeCell ref="A6:J6"/>
    <mergeCell ref="A7:J7"/>
    <mergeCell ref="C8:E8"/>
    <mergeCell ref="G8:J8"/>
    <mergeCell ref="A1:C1"/>
    <mergeCell ref="D1:J1"/>
    <mergeCell ref="A2:D2"/>
    <mergeCell ref="E2:J2"/>
    <mergeCell ref="A3:D3"/>
    <mergeCell ref="E3:J3"/>
  </mergeCells>
  <pageMargins left="0.51181102362204722" right="0.51181102362204722" top="0.78740157480314965" bottom="0.78740157480314965" header="0.31496062992125984" footer="0.31496062992125984"/>
  <pageSetup paperSize="9" scale="74" orientation="portrait" r:id="rId1"/>
  <rowBreaks count="1" manualBreakCount="1">
    <brk id="3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SSAA - 2016 </vt:lpstr>
      <vt:lpstr>CRONOGRAMA FISICO FINANCEIRO</vt:lpstr>
      <vt:lpstr>memória de cálculo</vt:lpstr>
      <vt:lpstr>'CRONOGRAMA FISICO FINANCEIRO'!Area_de_impressao</vt:lpstr>
      <vt:lpstr>'memória de cálculo'!Area_de_impressao</vt:lpstr>
      <vt:lpstr>'SSAA - 2016 '!Area_de_impressao</vt:lpstr>
      <vt:lpstr>'SSAA - 2016 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User</cp:lastModifiedBy>
  <cp:lastPrinted>2025-06-30T14:29:12Z</cp:lastPrinted>
  <dcterms:created xsi:type="dcterms:W3CDTF">2010-05-24T20:46:00Z</dcterms:created>
  <dcterms:modified xsi:type="dcterms:W3CDTF">2025-06-30T14:30:56Z</dcterms:modified>
</cp:coreProperties>
</file>